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REA TECNICA\9 POLITICA\ELECTRICIDAD\11 modificacion tarifas 2020_2021\"/>
    </mc:Choice>
  </mc:AlternateContent>
  <xr:revisionPtr revIDLastSave="0" documentId="13_ncr:1_{1F22137E-A963-4D35-9BEE-DA9C9DDE20C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NORMA 2021 (6P)" sheetId="4" r:id="rId1"/>
    <sheet name="CONSIDERACIONES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4" l="1"/>
  <c r="I48" i="4" s="1"/>
  <c r="I52" i="4" s="1"/>
  <c r="I53" i="4" s="1"/>
  <c r="D41" i="4"/>
  <c r="H48" i="4" s="1"/>
  <c r="H52" i="4" s="1"/>
  <c r="H53" i="4" s="1"/>
  <c r="D40" i="4"/>
  <c r="F40" i="4" s="1"/>
  <c r="D39" i="4"/>
  <c r="F48" i="4" s="1"/>
  <c r="F52" i="4" s="1"/>
  <c r="F53" i="4" s="1"/>
  <c r="D38" i="4"/>
  <c r="D37" i="4"/>
  <c r="F29" i="4"/>
  <c r="F30" i="4"/>
  <c r="F31" i="4"/>
  <c r="E31" i="4"/>
  <c r="E30" i="4"/>
  <c r="E29" i="4"/>
  <c r="J15" i="4"/>
  <c r="J20" i="4"/>
  <c r="I51" i="4"/>
  <c r="H51" i="4"/>
  <c r="G51" i="4"/>
  <c r="F51" i="4"/>
  <c r="E51" i="4"/>
  <c r="D51" i="4"/>
  <c r="E48" i="4"/>
  <c r="E52" i="4" s="1"/>
  <c r="E53" i="4" s="1"/>
  <c r="E42" i="4"/>
  <c r="E41" i="4"/>
  <c r="E40" i="4"/>
  <c r="E39" i="4"/>
  <c r="E38" i="4"/>
  <c r="F38" i="4" s="1"/>
  <c r="G38" i="4" s="1"/>
  <c r="E37" i="4"/>
  <c r="F37" i="4"/>
  <c r="G37" i="4" s="1"/>
  <c r="E28" i="4"/>
  <c r="E27" i="4"/>
  <c r="F27" i="4" s="1"/>
  <c r="E26" i="4"/>
  <c r="F26" i="4" s="1"/>
  <c r="G40" i="4" l="1"/>
  <c r="F41" i="4"/>
  <c r="G41" i="4" s="1"/>
  <c r="D48" i="4"/>
  <c r="D52" i="4" s="1"/>
  <c r="D53" i="4" s="1"/>
  <c r="D54" i="4" s="1"/>
  <c r="D55" i="4" s="1"/>
  <c r="E33" i="4"/>
  <c r="F28" i="4"/>
  <c r="F33" i="4" s="1"/>
  <c r="E43" i="4"/>
  <c r="E54" i="4"/>
  <c r="E55" i="4" s="1"/>
  <c r="F54" i="4"/>
  <c r="F55" i="4" s="1"/>
  <c r="H54" i="4"/>
  <c r="H55" i="4" s="1"/>
  <c r="I54" i="4"/>
  <c r="I55" i="4" s="1"/>
  <c r="G48" i="4"/>
  <c r="G52" i="4" s="1"/>
  <c r="G53" i="4" s="1"/>
  <c r="G54" i="4" s="1"/>
  <c r="G55" i="4" s="1"/>
  <c r="F39" i="4"/>
  <c r="G39" i="4" s="1"/>
  <c r="F42" i="4"/>
  <c r="G42" i="4" s="1"/>
  <c r="E57" i="4" l="1"/>
  <c r="F43" i="4"/>
  <c r="G43" i="4" s="1"/>
  <c r="H4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Lozoya</author>
  </authors>
  <commentList>
    <comment ref="C48" authorId="0" shapeId="0" xr:uid="{E64845B2-A484-4369-85AC-73C8B54615EF}">
      <text>
        <r>
          <rPr>
            <b/>
            <sz val="8"/>
            <color indexed="81"/>
            <rFont val="Tahoma"/>
            <family val="2"/>
          </rPr>
          <t>Lozoya:</t>
        </r>
        <r>
          <rPr>
            <sz val="8"/>
            <color indexed="81"/>
            <rFont val="Tahoma"/>
            <family val="2"/>
          </rPr>
          <t xml:space="preserve">
potencia contratada en el período i en el período considerado.</t>
        </r>
      </text>
    </comment>
    <comment ref="C49" authorId="0" shapeId="0" xr:uid="{6AB7FD82-F2B0-460C-A38A-C76869415EB5}">
      <text>
        <r>
          <rPr>
            <b/>
            <sz val="8"/>
            <color indexed="81"/>
            <rFont val="Tahoma"/>
            <family val="2"/>
          </rPr>
          <t>Lozoya:</t>
        </r>
        <r>
          <rPr>
            <sz val="8"/>
            <color indexed="81"/>
            <rFont val="Tahoma"/>
            <family val="2"/>
          </rPr>
          <t xml:space="preserve">
potencia demandada en cada uno de los cuartos de hora del período i en que se haya sobrepasado Pci.</t>
        </r>
      </text>
    </comment>
    <comment ref="C62" authorId="0" shapeId="0" xr:uid="{8BB068F7-42D9-47F4-B824-53DE11B8A6C0}">
      <text>
        <r>
          <rPr>
            <b/>
            <sz val="8"/>
            <color indexed="81"/>
            <rFont val="Tahoma"/>
            <family val="2"/>
          </rPr>
          <t>Lozoya:</t>
        </r>
        <r>
          <rPr>
            <sz val="8"/>
            <color indexed="81"/>
            <rFont val="Tahoma"/>
            <family val="2"/>
          </rPr>
          <t xml:space="preserve">
Ki = coeficiente que tomará los siguientes valores dependiendo del período tarifario i</t>
        </r>
      </text>
    </comment>
  </commentList>
</comments>
</file>

<file path=xl/sharedStrings.xml><?xml version="1.0" encoding="utf-8"?>
<sst xmlns="http://schemas.openxmlformats.org/spreadsheetml/2006/main" count="90" uniqueCount="57">
  <si>
    <t>P1</t>
  </si>
  <si>
    <t>P2</t>
  </si>
  <si>
    <t>P3</t>
  </si>
  <si>
    <t>P4</t>
  </si>
  <si>
    <t>P5</t>
  </si>
  <si>
    <t>P6</t>
  </si>
  <si>
    <t xml:space="preserve">Pdj (kw) </t>
  </si>
  <si>
    <t xml:space="preserve">Pci (kw) </t>
  </si>
  <si>
    <t>PERIODO</t>
  </si>
  <si>
    <t>tep=  término de exceso de potencia en  €/kW</t>
  </si>
  <si>
    <t>Kp (Coeficiente)</t>
  </si>
  <si>
    <t>TOTAL PENALIZACIÓN FEP</t>
  </si>
  <si>
    <t>grupo tarifario</t>
  </si>
  <si>
    <t>Periodo 1</t>
  </si>
  <si>
    <t>Periodo 2</t>
  </si>
  <si>
    <t>Periodo 3</t>
  </si>
  <si>
    <t>Periodo 4</t>
  </si>
  <si>
    <t>Periodo 5</t>
  </si>
  <si>
    <t>Periodo 6</t>
  </si>
  <si>
    <t>6,1 TD</t>
  </si>
  <si>
    <t>datos de entrada</t>
  </si>
  <si>
    <t>calculos</t>
  </si>
  <si>
    <t>€/KWAÑO</t>
  </si>
  <si>
    <t>€/AÑO</t>
  </si>
  <si>
    <t>periodo 6.1TD</t>
  </si>
  <si>
    <t>ANUAL</t>
  </si>
  <si>
    <t>horas de exceso</t>
  </si>
  <si>
    <t xml:space="preserve"> PENALIZACIÓN FEP</t>
  </si>
  <si>
    <t>Término de potencia del Peaje  del transporte y distribución ( €/kW año) Antes del cambio</t>
  </si>
  <si>
    <t>Término de potencia del Peaje  del transporte y distribución ( €/kW año) a Aplicar a partir del 1 de junio de 2021</t>
  </si>
  <si>
    <t>total anual €/kW</t>
  </si>
  <si>
    <t>diferencia  al año</t>
  </si>
  <si>
    <t>* % de ahorro o incremento respecto de lo que venia pagando</t>
  </si>
  <si>
    <t>4.2 POTENCIA QUE SE PREVEE CONSUMIR</t>
  </si>
  <si>
    <t>* diferencia en € del coste 2021 respecto al que venia pagando</t>
  </si>
  <si>
    <t>Nº veces que me paso ( 4/hora)</t>
  </si>
  <si>
    <t>SOLO SE PUEDEN MODIFICAR LOS CAMPOS EN AMARILLO</t>
  </si>
  <si>
    <t>4.1 POTENCIA CONTRATADA (POR DEFECTO CARGA LA APLICADA  DE OFICIO)</t>
  </si>
  <si>
    <t>4.3 HORAS DE FUNCIONAMIENTO EN EL PERIODO CONSIDERADO</t>
  </si>
  <si>
    <t>DE LA JCRMO NI DE SUS TÉCNICOS, EL MAL USO O USO INADECUADO DEL MISMO, Y TAMPOCO SE RESPONSABILIZA DE  LOS DATOS QUE SE OBTENGAN</t>
  </si>
  <si>
    <t>EN EL PERIODO  O PERIODOS QUE  DESEA CALCULAR</t>
  </si>
  <si>
    <t xml:space="preserve">4.- INTRODUZCA LOS SIGUIENTES DATOS  </t>
  </si>
  <si>
    <t>* ESTA APLICACION SOLO SE OFRECE  CON EL FIN DE ANALIZAR Y FACILITAR POSIBLES ESCENARIOS, NO SIENDO RESPONSABILIDAD</t>
  </si>
  <si>
    <t>0.- DATOS INICIALES NO MODIFICABLES</t>
  </si>
  <si>
    <t>DESARROLLADO POR EL DEPARTAMENTO TÉCNICO DE LA JCRMO. (Juan Lozoya)</t>
  </si>
  <si>
    <t>DADO QUE ES UNA APLICACION MERAMENTE DE CARÁCTER INFORMATIVA</t>
  </si>
  <si>
    <t>Análisis de coste tras la conversion 6.1 // 6.1 TD y escenarios de penalizacion posibles</t>
  </si>
  <si>
    <t>CONTRATADO 6,1</t>
  </si>
  <si>
    <t>periodo 6.1</t>
  </si>
  <si>
    <t>CONVERSION   6.1  en  6.1TD</t>
  </si>
  <si>
    <t>6.1</t>
  </si>
  <si>
    <t xml:space="preserve">PASO DE 6.1  a  6.1 TD </t>
  </si>
  <si>
    <t>% DIFERENCIA RESPECTO 6,1</t>
  </si>
  <si>
    <t>5.- OBTIENE EL COSTE APROXIMADO POR EXCESO DE POTENCIA EN EL PERIODO DE CALCULO</t>
  </si>
  <si>
    <t>1.- INTRODUZCA POTENCIA CONTRATADA EN CADA PERIODO</t>
  </si>
  <si>
    <t>2.- OBTIENE  EN € EL COSTE ANUAL ACTUAL</t>
  </si>
  <si>
    <t>3.- OBTIENE EN € EL COSTE ANUAL TRAS EL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</si>
</sst>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22" applyNumberFormat="0" applyAlignment="0" applyProtection="0"/>
    <xf numFmtId="0" fontId="13" fillId="11" borderId="22" applyNumberFormat="0" applyAlignment="0" applyProtection="0"/>
    <xf numFmtId="0" fontId="14" fillId="12" borderId="23" applyNumberFormat="0" applyAlignment="0" applyProtection="0"/>
  </cellStyleXfs>
  <cellXfs count="117">
    <xf numFmtId="0" fontId="0" fillId="0" borderId="0" xfId="0"/>
    <xf numFmtId="0" fontId="0" fillId="0" borderId="2" xfId="0" applyBorder="1"/>
    <xf numFmtId="0" fontId="0" fillId="0" borderId="8" xfId="0" applyBorder="1"/>
    <xf numFmtId="0" fontId="2" fillId="4" borderId="13" xfId="0" applyFont="1" applyFill="1" applyBorder="1"/>
    <xf numFmtId="0" fontId="2" fillId="4" borderId="5" xfId="0" applyFont="1" applyFill="1" applyBorder="1"/>
    <xf numFmtId="0" fontId="5" fillId="0" borderId="16" xfId="0" applyFont="1" applyBorder="1"/>
    <xf numFmtId="0" fontId="0" fillId="0" borderId="17" xfId="0" applyBorder="1"/>
    <xf numFmtId="0" fontId="8" fillId="7" borderId="5" xfId="0" applyFont="1" applyFill="1" applyBorder="1"/>
    <xf numFmtId="0" fontId="7" fillId="7" borderId="21" xfId="0" applyFont="1" applyFill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8" borderId="1" xfId="1" applyBorder="1"/>
    <xf numFmtId="0" fontId="0" fillId="0" borderId="1" xfId="0" applyBorder="1"/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5" fillId="0" borderId="1" xfId="0" applyFont="1" applyBorder="1" applyAlignment="1">
      <alignment horizontal="center"/>
    </xf>
    <xf numFmtId="0" fontId="18" fillId="5" borderId="1" xfId="2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/>
    </xf>
    <xf numFmtId="4" fontId="19" fillId="15" borderId="5" xfId="0" applyNumberFormat="1" applyFont="1" applyFill="1" applyBorder="1"/>
    <xf numFmtId="0" fontId="23" fillId="8" borderId="1" xfId="1" applyFont="1" applyBorder="1"/>
    <xf numFmtId="0" fontId="10" fillId="8" borderId="1" xfId="1" applyBorder="1" applyAlignment="1">
      <alignment horizontal="center"/>
    </xf>
    <xf numFmtId="0" fontId="24" fillId="0" borderId="8" xfId="0" applyFont="1" applyBorder="1" applyAlignment="1">
      <alignment horizontal="center" wrapText="1"/>
    </xf>
    <xf numFmtId="0" fontId="21" fillId="0" borderId="24" xfId="0" applyFont="1" applyBorder="1"/>
    <xf numFmtId="0" fontId="9" fillId="5" borderId="1" xfId="2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16" fillId="5" borderId="7" xfId="0" applyFont="1" applyFill="1" applyBorder="1" applyAlignment="1" applyProtection="1">
      <alignment horizontal="center"/>
      <protection locked="0"/>
    </xf>
    <xf numFmtId="0" fontId="16" fillId="5" borderId="31" xfId="0" applyFont="1" applyFill="1" applyBorder="1" applyAlignment="1" applyProtection="1">
      <alignment horizontal="center"/>
      <protection locked="0"/>
    </xf>
    <xf numFmtId="0" fontId="25" fillId="0" borderId="11" xfId="0" applyFont="1" applyBorder="1"/>
    <xf numFmtId="0" fontId="25" fillId="0" borderId="12" xfId="0" applyFont="1" applyBorder="1"/>
    <xf numFmtId="0" fontId="27" fillId="4" borderId="14" xfId="0" applyFont="1" applyFill="1" applyBorder="1"/>
    <xf numFmtId="0" fontId="27" fillId="4" borderId="15" xfId="0" applyFont="1" applyFill="1" applyBorder="1"/>
    <xf numFmtId="0" fontId="27" fillId="6" borderId="14" xfId="0" applyFont="1" applyFill="1" applyBorder="1"/>
    <xf numFmtId="0" fontId="27" fillId="6" borderId="15" xfId="0" applyFont="1" applyFill="1" applyBorder="1"/>
    <xf numFmtId="0" fontId="26" fillId="0" borderId="10" xfId="0" applyFont="1" applyBorder="1"/>
    <xf numFmtId="0" fontId="22" fillId="8" borderId="9" xfId="1" applyFont="1" applyBorder="1"/>
    <xf numFmtId="0" fontId="25" fillId="2" borderId="16" xfId="0" applyFont="1" applyFill="1" applyBorder="1"/>
    <xf numFmtId="0" fontId="25" fillId="2" borderId="3" xfId="0" applyFont="1" applyFill="1" applyBorder="1"/>
    <xf numFmtId="0" fontId="25" fillId="2" borderId="5" xfId="0" applyFont="1" applyFill="1" applyBorder="1"/>
    <xf numFmtId="0" fontId="25" fillId="2" borderId="6" xfId="0" applyFont="1" applyFill="1" applyBorder="1"/>
    <xf numFmtId="4" fontId="28" fillId="3" borderId="5" xfId="0" applyNumberFormat="1" applyFont="1" applyFill="1" applyBorder="1"/>
    <xf numFmtId="4" fontId="28" fillId="3" borderId="4" xfId="0" applyNumberFormat="1" applyFont="1" applyFill="1" applyBorder="1"/>
    <xf numFmtId="0" fontId="8" fillId="7" borderId="5" xfId="0" applyFont="1" applyFill="1" applyBorder="1" applyAlignment="1">
      <alignment horizontal="center" wrapText="1"/>
    </xf>
    <xf numFmtId="0" fontId="0" fillId="0" borderId="5" xfId="0" applyBorder="1"/>
    <xf numFmtId="0" fontId="0" fillId="17" borderId="2" xfId="0" applyFill="1" applyBorder="1"/>
    <xf numFmtId="0" fontId="0" fillId="17" borderId="26" xfId="0" applyFill="1" applyBorder="1"/>
    <xf numFmtId="0" fontId="0" fillId="17" borderId="0" xfId="0" applyFill="1" applyBorder="1"/>
    <xf numFmtId="0" fontId="16" fillId="17" borderId="0" xfId="0" applyFont="1" applyFill="1" applyBorder="1"/>
    <xf numFmtId="0" fontId="8" fillId="5" borderId="0" xfId="0" applyFont="1" applyFill="1" applyBorder="1"/>
    <xf numFmtId="0" fontId="1" fillId="5" borderId="0" xfId="0" applyFont="1" applyFill="1" applyBorder="1"/>
    <xf numFmtId="0" fontId="0" fillId="5" borderId="0" xfId="0" applyFill="1" applyBorder="1"/>
    <xf numFmtId="0" fontId="17" fillId="0" borderId="0" xfId="0" applyFont="1" applyBorder="1"/>
    <xf numFmtId="0" fontId="14" fillId="12" borderId="23" xfId="5" applyBorder="1" applyAlignment="1">
      <alignment horizontal="center"/>
    </xf>
    <xf numFmtId="0" fontId="12" fillId="10" borderId="22" xfId="3" applyBorder="1"/>
    <xf numFmtId="0" fontId="14" fillId="12" borderId="23" xfId="5" applyBorder="1"/>
    <xf numFmtId="0" fontId="13" fillId="11" borderId="22" xfId="4" applyBorder="1"/>
    <xf numFmtId="4" fontId="9" fillId="13" borderId="22" xfId="4" applyNumberFormat="1" applyFont="1" applyFill="1" applyBorder="1"/>
    <xf numFmtId="4" fontId="20" fillId="13" borderId="22" xfId="4" applyNumberFormat="1" applyFont="1" applyFill="1" applyBorder="1"/>
    <xf numFmtId="4" fontId="20" fillId="13" borderId="22" xfId="4" applyNumberFormat="1" applyFont="1" applyFill="1" applyBorder="1" applyAlignment="1">
      <alignment horizontal="center"/>
    </xf>
    <xf numFmtId="10" fontId="20" fillId="13" borderId="22" xfId="4" applyNumberFormat="1" applyFont="1" applyFill="1" applyBorder="1"/>
    <xf numFmtId="0" fontId="0" fillId="14" borderId="0" xfId="0" applyFill="1" applyBorder="1"/>
    <xf numFmtId="0" fontId="24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4" fontId="0" fillId="0" borderId="0" xfId="0" applyNumberFormat="1" applyBorder="1"/>
    <xf numFmtId="0" fontId="0" fillId="0" borderId="0" xfId="0" applyBorder="1" applyAlignment="1">
      <alignment horizontal="left"/>
    </xf>
    <xf numFmtId="0" fontId="15" fillId="0" borderId="26" xfId="0" applyFont="1" applyBorder="1"/>
    <xf numFmtId="0" fontId="8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5" xfId="0" applyFill="1" applyBorder="1"/>
    <xf numFmtId="0" fontId="0" fillId="0" borderId="0" xfId="0" applyFill="1" applyBorder="1"/>
    <xf numFmtId="0" fontId="0" fillId="0" borderId="27" xfId="0" applyFill="1" applyBorder="1"/>
    <xf numFmtId="0" fontId="8" fillId="0" borderId="8" xfId="0" applyFont="1" applyFill="1" applyBorder="1"/>
    <xf numFmtId="0" fontId="7" fillId="0" borderId="8" xfId="0" applyFont="1" applyFill="1" applyBorder="1"/>
    <xf numFmtId="4" fontId="7" fillId="0" borderId="8" xfId="0" applyNumberFormat="1" applyFont="1" applyFill="1" applyBorder="1" applyAlignment="1">
      <alignment horizontal="center"/>
    </xf>
    <xf numFmtId="0" fontId="29" fillId="0" borderId="26" xfId="0" applyFont="1" applyBorder="1"/>
    <xf numFmtId="0" fontId="30" fillId="0" borderId="28" xfId="0" applyFont="1" applyBorder="1"/>
    <xf numFmtId="0" fontId="24" fillId="16" borderId="24" xfId="0" applyFont="1" applyFill="1" applyBorder="1" applyAlignment="1">
      <alignment horizontal="center"/>
    </xf>
    <xf numFmtId="0" fontId="24" fillId="16" borderId="16" xfId="0" applyFont="1" applyFill="1" applyBorder="1" applyAlignment="1">
      <alignment horizontal="center"/>
    </xf>
    <xf numFmtId="0" fontId="26" fillId="0" borderId="32" xfId="0" applyFont="1" applyBorder="1"/>
    <xf numFmtId="0" fontId="26" fillId="0" borderId="15" xfId="0" applyFont="1" applyBorder="1"/>
    <xf numFmtId="0" fontId="26" fillId="0" borderId="33" xfId="0" applyFont="1" applyBorder="1"/>
    <xf numFmtId="0" fontId="26" fillId="0" borderId="13" xfId="0" applyFont="1" applyBorder="1"/>
    <xf numFmtId="0" fontId="14" fillId="12" borderId="23" xfId="5"/>
    <xf numFmtId="0" fontId="15" fillId="0" borderId="1" xfId="0" applyFont="1" applyBorder="1" applyAlignment="1">
      <alignment horizontal="right"/>
    </xf>
    <xf numFmtId="0" fontId="17" fillId="0" borderId="28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6" fillId="17" borderId="24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/>
    </xf>
    <xf numFmtId="0" fontId="12" fillId="10" borderId="22" xfId="3" applyBorder="1" applyAlignment="1">
      <alignment horizontal="center" wrapText="1"/>
    </xf>
    <xf numFmtId="0" fontId="10" fillId="8" borderId="22" xfId="1" applyBorder="1" applyAlignment="1">
      <alignment horizontal="center"/>
    </xf>
    <xf numFmtId="0" fontId="17" fillId="0" borderId="30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17" fillId="0" borderId="30" xfId="0" applyFont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center"/>
    </xf>
    <xf numFmtId="4" fontId="7" fillId="7" borderId="26" xfId="0" applyNumberFormat="1" applyFont="1" applyFill="1" applyBorder="1" applyAlignment="1">
      <alignment horizontal="center"/>
    </xf>
    <xf numFmtId="4" fontId="7" fillId="7" borderId="0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left" wrapText="1"/>
    </xf>
    <xf numFmtId="0" fontId="21" fillId="0" borderId="21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30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</cellXfs>
  <cellStyles count="6">
    <cellStyle name="Bueno" xfId="1" builtinId="26"/>
    <cellStyle name="Cálculo" xfId="4" builtinId="22"/>
    <cellStyle name="Celda de comprobación" xfId="5" builtinId="23"/>
    <cellStyle name="Entrada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52</xdr:row>
      <xdr:rowOff>95251</xdr:rowOff>
    </xdr:from>
    <xdr:to>
      <xdr:col>2</xdr:col>
      <xdr:colOff>1247774</xdr:colOff>
      <xdr:row>52</xdr:row>
      <xdr:rowOff>476251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13830301"/>
          <a:ext cx="857249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317046</xdr:colOff>
      <xdr:row>53</xdr:row>
      <xdr:rowOff>18445</xdr:rowOff>
    </xdr:from>
    <xdr:to>
      <xdr:col>2</xdr:col>
      <xdr:colOff>1815495</xdr:colOff>
      <xdr:row>53</xdr:row>
      <xdr:rowOff>551542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21" y="14258320"/>
          <a:ext cx="1498449" cy="53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51</xdr:row>
      <xdr:rowOff>19051</xdr:rowOff>
    </xdr:from>
    <xdr:to>
      <xdr:col>2</xdr:col>
      <xdr:colOff>1238251</xdr:colOff>
      <xdr:row>52</xdr:row>
      <xdr:rowOff>94751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67026" y="13535026"/>
          <a:ext cx="800100" cy="294774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1133475</xdr:colOff>
      <xdr:row>63</xdr:row>
      <xdr:rowOff>38101</xdr:rowOff>
    </xdr:from>
    <xdr:to>
      <xdr:col>6</xdr:col>
      <xdr:colOff>288394</xdr:colOff>
      <xdr:row>67</xdr:row>
      <xdr:rowOff>207738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8335626"/>
          <a:ext cx="5517619" cy="1531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340179</xdr:colOff>
      <xdr:row>7</xdr:row>
      <xdr:rowOff>190500</xdr:rowOff>
    </xdr:from>
    <xdr:to>
      <xdr:col>10</xdr:col>
      <xdr:colOff>1143001</xdr:colOff>
      <xdr:row>11</xdr:row>
      <xdr:rowOff>95250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4332404" y="2857500"/>
          <a:ext cx="802822" cy="4000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847725</xdr:colOff>
      <xdr:row>2</xdr:row>
      <xdr:rowOff>19050</xdr:rowOff>
    </xdr:from>
    <xdr:to>
      <xdr:col>10</xdr:col>
      <xdr:colOff>466725</xdr:colOff>
      <xdr:row>22</xdr:row>
      <xdr:rowOff>19050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24075" y="1343025"/>
          <a:ext cx="12334875" cy="4162425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1926166</xdr:colOff>
      <xdr:row>35</xdr:row>
      <xdr:rowOff>114300</xdr:rowOff>
    </xdr:from>
    <xdr:to>
      <xdr:col>4</xdr:col>
      <xdr:colOff>9525</xdr:colOff>
      <xdr:row>42</xdr:row>
      <xdr:rowOff>133350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55041" y="8201025"/>
          <a:ext cx="1312334" cy="198120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1016002</xdr:colOff>
      <xdr:row>24</xdr:row>
      <xdr:rowOff>285750</xdr:rowOff>
    </xdr:from>
    <xdr:to>
      <xdr:col>8</xdr:col>
      <xdr:colOff>993322</xdr:colOff>
      <xdr:row>25</xdr:row>
      <xdr:rowOff>125942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5601609" y="6858000"/>
          <a:ext cx="7229927" cy="49333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31</xdr:row>
      <xdr:rowOff>95250</xdr:rowOff>
    </xdr:from>
    <xdr:to>
      <xdr:col>6</xdr:col>
      <xdr:colOff>171450</xdr:colOff>
      <xdr:row>33</xdr:row>
      <xdr:rowOff>152400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96125" y="7162800"/>
          <a:ext cx="1866900" cy="6477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204109</xdr:colOff>
      <xdr:row>25</xdr:row>
      <xdr:rowOff>394607</xdr:rowOff>
    </xdr:from>
    <xdr:to>
      <xdr:col>8</xdr:col>
      <xdr:colOff>1183822</xdr:colOff>
      <xdr:row>31</xdr:row>
      <xdr:rowOff>136072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994323" y="7620000"/>
          <a:ext cx="4027713" cy="366032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1375833</xdr:colOff>
      <xdr:row>42</xdr:row>
      <xdr:rowOff>2118</xdr:rowOff>
    </xdr:from>
    <xdr:to>
      <xdr:col>6</xdr:col>
      <xdr:colOff>42332</xdr:colOff>
      <xdr:row>44</xdr:row>
      <xdr:rowOff>81642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36404" y="11636225"/>
          <a:ext cx="1796142" cy="85513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28575</xdr:colOff>
      <xdr:row>42</xdr:row>
      <xdr:rowOff>13606</xdr:rowOff>
    </xdr:from>
    <xdr:to>
      <xdr:col>6</xdr:col>
      <xdr:colOff>1387929</xdr:colOff>
      <xdr:row>44</xdr:row>
      <xdr:rowOff>66674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818789" y="11647713"/>
          <a:ext cx="1359354" cy="8286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1442357</xdr:colOff>
      <xdr:row>42</xdr:row>
      <xdr:rowOff>27213</xdr:rowOff>
    </xdr:from>
    <xdr:to>
      <xdr:col>8</xdr:col>
      <xdr:colOff>857250</xdr:colOff>
      <xdr:row>44</xdr:row>
      <xdr:rowOff>107949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232571" y="11661320"/>
          <a:ext cx="2462893" cy="85634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1646465</xdr:colOff>
      <xdr:row>26</xdr:row>
      <xdr:rowOff>326571</xdr:rowOff>
    </xdr:from>
    <xdr:to>
      <xdr:col>8</xdr:col>
      <xdr:colOff>1197429</xdr:colOff>
      <xdr:row>41</xdr:row>
      <xdr:rowOff>176893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8708572" y="8205107"/>
          <a:ext cx="4327071" cy="583746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1442357</xdr:colOff>
      <xdr:row>27</xdr:row>
      <xdr:rowOff>394606</xdr:rowOff>
    </xdr:from>
    <xdr:to>
      <xdr:col>9</xdr:col>
      <xdr:colOff>2</xdr:colOff>
      <xdr:row>41</xdr:row>
      <xdr:rowOff>204107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10232571" y="8926285"/>
          <a:ext cx="2857502" cy="514350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409577</xdr:colOff>
      <xdr:row>29</xdr:row>
      <xdr:rowOff>81643</xdr:rowOff>
    </xdr:from>
    <xdr:to>
      <xdr:col>9</xdr:col>
      <xdr:colOff>204108</xdr:colOff>
      <xdr:row>42</xdr:row>
      <xdr:rowOff>9525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12247791" y="9919607"/>
          <a:ext cx="1046388" cy="425495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10584</xdr:colOff>
      <xdr:row>53</xdr:row>
      <xdr:rowOff>533400</xdr:rowOff>
    </xdr:from>
    <xdr:to>
      <xdr:col>9</xdr:col>
      <xdr:colOff>299358</xdr:colOff>
      <xdr:row>55</xdr:row>
      <xdr:rowOff>19050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596191" y="19243221"/>
          <a:ext cx="8793238" cy="71029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830035</xdr:colOff>
      <xdr:row>45</xdr:row>
      <xdr:rowOff>178253</xdr:rowOff>
    </xdr:from>
    <xdr:to>
      <xdr:col>9</xdr:col>
      <xdr:colOff>54429</xdr:colOff>
      <xdr:row>49</xdr:row>
      <xdr:rowOff>554869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265714" y="15323003"/>
          <a:ext cx="9878786" cy="221358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DD</a:t>
          </a:r>
        </a:p>
      </xdr:txBody>
    </xdr:sp>
    <xdr:clientData/>
  </xdr:twoCellAnchor>
  <xdr:twoCellAnchor>
    <xdr:from>
      <xdr:col>9</xdr:col>
      <xdr:colOff>390527</xdr:colOff>
      <xdr:row>54</xdr:row>
      <xdr:rowOff>503465</xdr:rowOff>
    </xdr:from>
    <xdr:to>
      <xdr:col>9</xdr:col>
      <xdr:colOff>816429</xdr:colOff>
      <xdr:row>54</xdr:row>
      <xdr:rowOff>523875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13480598" y="19771179"/>
          <a:ext cx="425902" cy="2041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264584</xdr:rowOff>
    </xdr:from>
    <xdr:to>
      <xdr:col>4</xdr:col>
      <xdr:colOff>114300</xdr:colOff>
      <xdr:row>31</xdr:row>
      <xdr:rowOff>85725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581525" y="6131984"/>
          <a:ext cx="1190625" cy="102129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161925</xdr:colOff>
      <xdr:row>1</xdr:row>
      <xdr:rowOff>201084</xdr:rowOff>
    </xdr:from>
    <xdr:to>
      <xdr:col>1</xdr:col>
      <xdr:colOff>1143000</xdr:colOff>
      <xdr:row>43</xdr:row>
      <xdr:rowOff>179918</xdr:rowOff>
    </xdr:to>
    <xdr:sp macro="" textlink="">
      <xdr:nvSpPr>
        <xdr:cNvPr id="22" name="Abrir llav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438275" y="1220259"/>
          <a:ext cx="981075" cy="9599084"/>
        </a:xfrm>
        <a:prstGeom prst="lef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104775</xdr:colOff>
      <xdr:row>45</xdr:row>
      <xdr:rowOff>190500</xdr:rowOff>
    </xdr:from>
    <xdr:to>
      <xdr:col>2</xdr:col>
      <xdr:colOff>0</xdr:colOff>
      <xdr:row>57</xdr:row>
      <xdr:rowOff>304800</xdr:rowOff>
    </xdr:to>
    <xdr:sp macro="" textlink="">
      <xdr:nvSpPr>
        <xdr:cNvPr id="23" name="Abrir llav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1125" y="11220450"/>
          <a:ext cx="1047750" cy="5257800"/>
        </a:xfrm>
        <a:prstGeom prst="lef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846667</xdr:colOff>
      <xdr:row>49</xdr:row>
      <xdr:rowOff>307975</xdr:rowOff>
    </xdr:from>
    <xdr:to>
      <xdr:col>9</xdr:col>
      <xdr:colOff>626535</xdr:colOff>
      <xdr:row>49</xdr:row>
      <xdr:rowOff>317500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12676717" y="12976225"/>
          <a:ext cx="1027643" cy="95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1005416</xdr:colOff>
      <xdr:row>48</xdr:row>
      <xdr:rowOff>339725</xdr:rowOff>
    </xdr:from>
    <xdr:to>
      <xdr:col>9</xdr:col>
      <xdr:colOff>820209</xdr:colOff>
      <xdr:row>48</xdr:row>
      <xdr:rowOff>359834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>
          <a:off x="12835466" y="12531725"/>
          <a:ext cx="1062568" cy="2010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1037166</xdr:colOff>
      <xdr:row>47</xdr:row>
      <xdr:rowOff>241300</xdr:rowOff>
    </xdr:from>
    <xdr:to>
      <xdr:col>9</xdr:col>
      <xdr:colOff>844550</xdr:colOff>
      <xdr:row>47</xdr:row>
      <xdr:rowOff>254000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2867216" y="12033250"/>
          <a:ext cx="1055159" cy="127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46</xdr:row>
      <xdr:rowOff>9524</xdr:rowOff>
    </xdr:from>
    <xdr:to>
      <xdr:col>0</xdr:col>
      <xdr:colOff>1114425</xdr:colOff>
      <xdr:row>55</xdr:row>
      <xdr:rowOff>361949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6200" y="11458574"/>
          <a:ext cx="1038225" cy="436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bIns="216000" rtlCol="0" anchor="ctr" anchorCtr="0"/>
        <a:lstStyle/>
        <a:p>
          <a:pPr algn="ctr"/>
          <a:r>
            <a:rPr lang="es-ES" sz="2400" b="1"/>
            <a:t>ESCENARIOS</a:t>
          </a:r>
          <a:r>
            <a:rPr lang="es-ES" sz="2400" b="1" baseline="0"/>
            <a:t> CALCULO PENALIZACIONES</a:t>
          </a:r>
          <a:endParaRPr lang="es-ES" sz="2400" b="1"/>
        </a:p>
      </xdr:txBody>
    </xdr:sp>
    <xdr:clientData/>
  </xdr:twoCellAnchor>
  <xdr:twoCellAnchor>
    <xdr:from>
      <xdr:col>0</xdr:col>
      <xdr:colOff>123825</xdr:colOff>
      <xdr:row>2</xdr:row>
      <xdr:rowOff>19050</xdr:rowOff>
    </xdr:from>
    <xdr:to>
      <xdr:col>0</xdr:col>
      <xdr:colOff>1162050</xdr:colOff>
      <xdr:row>42</xdr:row>
      <xdr:rowOff>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3825" y="1343025"/>
          <a:ext cx="1038225" cy="8705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vert270" wrap="square" bIns="21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ESCENARIOS CALCULO COSTES  TRANSFORMACIÓN 3 PERIODOS A 6 PERIODOS</a:t>
          </a:r>
        </a:p>
      </xdr:txBody>
    </xdr:sp>
    <xdr:clientData/>
  </xdr:twoCellAnchor>
  <xdr:twoCellAnchor>
    <xdr:from>
      <xdr:col>0</xdr:col>
      <xdr:colOff>133350</xdr:colOff>
      <xdr:row>44</xdr:row>
      <xdr:rowOff>95251</xdr:rowOff>
    </xdr:from>
    <xdr:to>
      <xdr:col>15</xdr:col>
      <xdr:colOff>1170214</xdr:colOff>
      <xdr:row>45</xdr:row>
      <xdr:rowOff>108857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3350" y="10925176"/>
          <a:ext cx="20982214" cy="21363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1068917</xdr:colOff>
      <xdr:row>35</xdr:row>
      <xdr:rowOff>179917</xdr:rowOff>
    </xdr:from>
    <xdr:to>
      <xdr:col>2</xdr:col>
      <xdr:colOff>1862666</xdr:colOff>
      <xdr:row>36</xdr:row>
      <xdr:rowOff>10583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2345267" y="8266642"/>
          <a:ext cx="1946274" cy="2116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1238249</xdr:colOff>
      <xdr:row>32</xdr:row>
      <xdr:rowOff>149679</xdr:rowOff>
    </xdr:from>
    <xdr:to>
      <xdr:col>1</xdr:col>
      <xdr:colOff>1034143</xdr:colOff>
      <xdr:row>37</xdr:row>
      <xdr:rowOff>240393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38249" y="7512504"/>
          <a:ext cx="1072244" cy="130038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solidFill>
                <a:schemeClr val="tx1"/>
              </a:solidFill>
            </a:rPr>
            <a:t>Puede modificarlo a mano si desea otros escenarios</a:t>
          </a:r>
        </a:p>
      </xdr:txBody>
    </xdr:sp>
    <xdr:clientData/>
  </xdr:twoCellAnchor>
  <xdr:twoCellAnchor>
    <xdr:from>
      <xdr:col>5</xdr:col>
      <xdr:colOff>984250</xdr:colOff>
      <xdr:row>3</xdr:row>
      <xdr:rowOff>0</xdr:rowOff>
    </xdr:from>
    <xdr:to>
      <xdr:col>10</xdr:col>
      <xdr:colOff>84666</xdr:colOff>
      <xdr:row>6</xdr:row>
      <xdr:rowOff>84666</xdr:rowOff>
    </xdr:to>
    <xdr:sp macro="" textlink="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042275" y="1524000"/>
          <a:ext cx="6034616" cy="93239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381680</xdr:colOff>
      <xdr:row>0</xdr:row>
      <xdr:rowOff>0</xdr:rowOff>
    </xdr:from>
    <xdr:to>
      <xdr:col>13</xdr:col>
      <xdr:colOff>346302</xdr:colOff>
      <xdr:row>3</xdr:row>
      <xdr:rowOff>142875</xdr:rowOff>
    </xdr:to>
    <xdr:grpSp>
      <xdr:nvGrpSpPr>
        <xdr:cNvPr id="33" name="Group 2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>
          <a:grpSpLocks/>
        </xdr:cNvGrpSpPr>
      </xdr:nvGrpSpPr>
      <xdr:grpSpPr bwMode="auto">
        <a:xfrm>
          <a:off x="15580859" y="0"/>
          <a:ext cx="2216604" cy="1666875"/>
          <a:chOff x="3288" y="1321"/>
          <a:chExt cx="3769" cy="26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bject 52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C0000}"/>
                  </a:ext>
                </a:extLst>
              </xdr:cNvPr>
              <xdr:cNvSpPr/>
            </xdr:nvSpPr>
            <xdr:spPr bwMode="auto">
              <a:xfrm>
                <a:off x="3288" y="1321"/>
                <a:ext cx="3769" cy="1445"/>
              </a:xfrm>
              <a:prstGeom prst="rect">
                <a:avLst/>
              </a:prstGeom>
              <a:noFill/>
              <a:effectLst/>
              <a:extLst>
                <a:ext uri="{909E8E84-426E-40DD-AFC4-6F175D3DCCD1}">
                  <a14:hiddenFill>
                    <a:solidFill>
                      <a:srgbClr val="4F81BD"/>
                    </a:solidFill>
                  </a14:hiddenFill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EEECE1"/>
                      </a:outerShdw>
                    </a:effectLst>
                  </a14:hiddenEffects>
                </a:ext>
              </a:extLst>
            </xdr:spPr>
          </xdr:sp>
        </mc:Choice>
        <mc:Fallback/>
      </mc:AlternateContent>
      <xdr:sp macro="" textlink="">
        <xdr:nvSpPr>
          <xdr:cNvPr id="35" name="Text Box 31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78" y="2951"/>
            <a:ext cx="3228" cy="1011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lnSpc>
                <a:spcPts val="1300"/>
              </a:lnSpc>
              <a:defRPr sz="1000"/>
            </a:pPr>
            <a:r>
              <a:rPr lang="es-ES" sz="1200" b="1" i="0" u="none" strike="noStrike" baseline="0">
                <a:solidFill>
                  <a:srgbClr val="0070C0"/>
                </a:solidFill>
                <a:latin typeface="Calibri"/>
                <a:cs typeface="Calibri"/>
              </a:rPr>
              <a:t>JUNTA CENTRAL DE REGANTES</a:t>
            </a:r>
          </a:p>
          <a:p>
            <a:pPr algn="l" rtl="0">
              <a:lnSpc>
                <a:spcPts val="1400"/>
              </a:lnSpc>
              <a:defRPr sz="1000"/>
            </a:pPr>
            <a:r>
              <a:rPr lang="es-ES" sz="1200" b="1" i="0" u="none" strike="noStrike" baseline="0">
                <a:solidFill>
                  <a:srgbClr val="0070C0"/>
                </a:solidFill>
                <a:latin typeface="Calibri"/>
                <a:cs typeface="Calibri"/>
              </a:rPr>
              <a:t>DE LA MANCHA ORIENTAL</a:t>
            </a:r>
          </a:p>
          <a:p>
            <a:pPr algn="l" rtl="0">
              <a:lnSpc>
                <a:spcPts val="1300"/>
              </a:lnSpc>
              <a:defRPr sz="1000"/>
            </a:pPr>
            <a:endParaRPr lang="es-ES" sz="1200" b="1" i="0" u="none" strike="noStrike" baseline="0">
              <a:solidFill>
                <a:srgbClr val="0070C0"/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9</xdr:col>
      <xdr:colOff>459923</xdr:colOff>
      <xdr:row>59</xdr:row>
      <xdr:rowOff>319768</xdr:rowOff>
    </xdr:from>
    <xdr:to>
      <xdr:col>10</xdr:col>
      <xdr:colOff>351066</xdr:colOff>
      <xdr:row>61</xdr:row>
      <xdr:rowOff>34017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>
          <a:off x="13537748" y="17159968"/>
          <a:ext cx="805543" cy="390524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654505</xdr:colOff>
      <xdr:row>58</xdr:row>
      <xdr:rowOff>66674</xdr:rowOff>
    </xdr:from>
    <xdr:to>
      <xdr:col>9</xdr:col>
      <xdr:colOff>353787</xdr:colOff>
      <xdr:row>67</xdr:row>
      <xdr:rowOff>13607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930855" y="16573499"/>
          <a:ext cx="11500757" cy="3099708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252841</xdr:colOff>
      <xdr:row>52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0</xdr:row>
      <xdr:rowOff>0</xdr:rowOff>
    </xdr:from>
    <xdr:to>
      <xdr:col>18</xdr:col>
      <xdr:colOff>726691</xdr:colOff>
      <xdr:row>52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1850" y="0"/>
          <a:ext cx="711084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A927-E516-4DB3-B55A-004A09958D26}">
  <sheetPr>
    <pageSetUpPr fitToPage="1"/>
  </sheetPr>
  <dimension ref="A1:AG109"/>
  <sheetViews>
    <sheetView tabSelected="1" topLeftCell="A6" zoomScale="70" zoomScaleNormal="70" workbookViewId="0">
      <selection activeCell="E27" sqref="E27"/>
    </sheetView>
  </sheetViews>
  <sheetFormatPr baseColWidth="10" defaultColWidth="12.7109375" defaultRowHeight="15" x14ac:dyDescent="0.25"/>
  <cols>
    <col min="1" max="1" width="19.140625" customWidth="1"/>
    <col min="2" max="2" width="17.28515625" customWidth="1"/>
    <col min="3" max="3" width="32.28515625" customWidth="1"/>
    <col min="4" max="4" width="16.140625" customWidth="1"/>
    <col min="5" max="5" width="21" customWidth="1"/>
    <col min="6" max="6" width="26" customWidth="1"/>
    <col min="7" max="7" width="22.140625" customWidth="1"/>
    <col min="8" max="8" width="23.42578125" customWidth="1"/>
    <col min="9" max="9" width="18.7109375" customWidth="1"/>
    <col min="10" max="10" width="13.7109375" customWidth="1"/>
    <col min="11" max="13" width="17.85546875" customWidth="1"/>
    <col min="14" max="14" width="3" customWidth="1"/>
    <col min="15" max="15" width="2.5703125" customWidth="1"/>
    <col min="16" max="16" width="8.5703125" customWidth="1"/>
  </cols>
  <sheetData>
    <row r="1" spans="1:31" ht="80.25" customHeight="1" x14ac:dyDescent="0.25">
      <c r="A1" s="95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8"/>
      <c r="M1" s="48"/>
      <c r="N1" s="76"/>
      <c r="O1" s="76"/>
      <c r="P1" s="77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8"/>
      <c r="AE1" s="16"/>
    </row>
    <row r="2" spans="1:31" ht="24" customHeight="1" x14ac:dyDescent="0.4">
      <c r="A2" s="49"/>
      <c r="B2" s="50"/>
      <c r="C2" s="51"/>
      <c r="D2" s="50"/>
      <c r="E2" s="50"/>
      <c r="F2" s="50"/>
      <c r="G2" s="50"/>
      <c r="H2" s="50"/>
      <c r="I2" s="50"/>
      <c r="J2" s="50"/>
      <c r="K2" s="50"/>
      <c r="L2" s="50"/>
      <c r="M2" s="50"/>
      <c r="N2" s="78"/>
      <c r="O2" s="78"/>
      <c r="P2" s="79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16"/>
    </row>
    <row r="3" spans="1:31" ht="15.75" thickBo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7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6"/>
    </row>
    <row r="4" spans="1:31" ht="21.75" thickBot="1" x14ac:dyDescent="0.4">
      <c r="A4" s="15"/>
      <c r="B4" s="16"/>
      <c r="C4" s="27" t="s">
        <v>49</v>
      </c>
      <c r="D4" s="1"/>
      <c r="E4" s="14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23.25" x14ac:dyDescent="0.35">
      <c r="A5" s="15"/>
      <c r="B5" s="16"/>
      <c r="C5" s="15"/>
      <c r="D5" s="85" t="s">
        <v>48</v>
      </c>
      <c r="E5" s="86" t="s">
        <v>24</v>
      </c>
      <c r="F5" s="16"/>
      <c r="G5" s="52" t="s">
        <v>36</v>
      </c>
      <c r="H5" s="53"/>
      <c r="I5" s="53"/>
      <c r="J5" s="54"/>
      <c r="K5" s="16"/>
      <c r="L5" s="16"/>
      <c r="M5" s="55"/>
      <c r="N5" s="16"/>
      <c r="O5" s="16"/>
      <c r="P5" s="17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21" customHeight="1" x14ac:dyDescent="0.35">
      <c r="A6" s="15"/>
      <c r="B6" s="16"/>
      <c r="C6" s="15"/>
      <c r="D6" s="89" t="s">
        <v>0</v>
      </c>
      <c r="E6" s="87" t="s">
        <v>0</v>
      </c>
      <c r="F6" s="16"/>
      <c r="G6" s="16"/>
      <c r="H6" s="16"/>
      <c r="I6" s="16"/>
      <c r="J6" s="16"/>
      <c r="K6" s="16"/>
      <c r="L6" s="55"/>
      <c r="M6" s="55"/>
      <c r="N6" s="16"/>
      <c r="O6" s="16"/>
      <c r="P6" s="17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4" thickBot="1" x14ac:dyDescent="0.4">
      <c r="A7" s="15"/>
      <c r="B7" s="16"/>
      <c r="C7" s="15"/>
      <c r="D7" s="89" t="s">
        <v>1</v>
      </c>
      <c r="E7" s="87" t="s">
        <v>1</v>
      </c>
      <c r="F7" s="16"/>
      <c r="G7" s="16"/>
      <c r="H7" s="16"/>
      <c r="I7" s="16"/>
      <c r="J7" s="16"/>
      <c r="K7" s="16"/>
      <c r="L7" s="55"/>
      <c r="M7" s="55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26.25" customHeight="1" x14ac:dyDescent="0.3">
      <c r="A8" s="15"/>
      <c r="B8" s="16"/>
      <c r="C8" s="15"/>
      <c r="D8" s="89" t="s">
        <v>2</v>
      </c>
      <c r="E8" s="87" t="s">
        <v>2</v>
      </c>
      <c r="F8" s="16"/>
      <c r="G8" s="16"/>
      <c r="H8" s="16"/>
      <c r="I8" s="16"/>
      <c r="J8" s="16"/>
      <c r="K8" s="16"/>
      <c r="L8" s="101" t="s">
        <v>43</v>
      </c>
      <c r="M8" s="102"/>
      <c r="N8" s="16"/>
      <c r="O8" s="16"/>
      <c r="P8" s="1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23.25" customHeight="1" x14ac:dyDescent="0.3">
      <c r="A9" s="15"/>
      <c r="B9" s="16"/>
      <c r="C9" s="15"/>
      <c r="D9" s="89" t="s">
        <v>3</v>
      </c>
      <c r="E9" s="87" t="s">
        <v>3</v>
      </c>
      <c r="F9" s="16"/>
      <c r="G9" s="16"/>
      <c r="H9" s="16"/>
      <c r="I9" s="16"/>
      <c r="J9" s="16"/>
      <c r="K9" s="16"/>
      <c r="L9" s="103"/>
      <c r="M9" s="104"/>
      <c r="N9" s="16"/>
      <c r="O9" s="16"/>
      <c r="P9" s="17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3.25" customHeight="1" thickBot="1" x14ac:dyDescent="0.4">
      <c r="A10" s="15"/>
      <c r="B10" s="16"/>
      <c r="C10" s="15"/>
      <c r="D10" s="89" t="s">
        <v>4</v>
      </c>
      <c r="E10" s="87" t="s">
        <v>4</v>
      </c>
      <c r="F10" s="16"/>
      <c r="G10" s="16"/>
      <c r="H10" s="16"/>
      <c r="I10" s="16"/>
      <c r="J10" s="16"/>
      <c r="K10" s="16"/>
      <c r="L10" s="93"/>
      <c r="M10" s="94"/>
      <c r="N10" s="16"/>
      <c r="O10" s="16"/>
      <c r="P10" s="17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9.5" thickBot="1" x14ac:dyDescent="0.35">
      <c r="A11" s="15"/>
      <c r="B11" s="16"/>
      <c r="C11" s="18"/>
      <c r="D11" s="90" t="s">
        <v>5</v>
      </c>
      <c r="E11" s="88" t="s">
        <v>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5.7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24.75" thickTop="1" thickBot="1" x14ac:dyDescent="0.4">
      <c r="A13" s="15"/>
      <c r="B13" s="16"/>
      <c r="C13" s="97" t="s">
        <v>12</v>
      </c>
      <c r="D13" s="98" t="s">
        <v>28</v>
      </c>
      <c r="E13" s="98"/>
      <c r="F13" s="98"/>
      <c r="G13" s="98"/>
      <c r="H13" s="98"/>
      <c r="I13" s="98"/>
      <c r="J13" s="56" t="s">
        <v>30</v>
      </c>
      <c r="K13" s="16"/>
      <c r="L13" s="55"/>
      <c r="M13" s="55"/>
      <c r="N13" s="16"/>
      <c r="O13" s="16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Top="1" thickBot="1" x14ac:dyDescent="0.3">
      <c r="A14" s="15"/>
      <c r="B14" s="16"/>
      <c r="C14" s="97"/>
      <c r="D14" s="57" t="s">
        <v>13</v>
      </c>
      <c r="E14" s="57" t="s">
        <v>14</v>
      </c>
      <c r="F14" s="57" t="s">
        <v>15</v>
      </c>
      <c r="G14" s="57" t="s">
        <v>16</v>
      </c>
      <c r="H14" s="57" t="s">
        <v>17</v>
      </c>
      <c r="I14" s="57" t="s">
        <v>18</v>
      </c>
      <c r="J14" s="16"/>
      <c r="K14" s="16"/>
      <c r="L14" s="16"/>
      <c r="M14" s="16"/>
      <c r="N14" s="16"/>
      <c r="O14" s="16"/>
      <c r="P14" s="17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Top="1" thickBot="1" x14ac:dyDescent="0.3">
      <c r="A15" s="15"/>
      <c r="B15" s="16"/>
      <c r="C15" s="58" t="s">
        <v>50</v>
      </c>
      <c r="D15" s="91">
        <v>39.139426999999998</v>
      </c>
      <c r="E15" s="91">
        <v>19.586653999999999</v>
      </c>
      <c r="F15" s="91">
        <v>14.334178</v>
      </c>
      <c r="G15" s="91">
        <v>14.334178</v>
      </c>
      <c r="H15" s="91">
        <v>14.334178</v>
      </c>
      <c r="I15" s="91">
        <v>6.5401769999999999</v>
      </c>
      <c r="J15" s="16">
        <f>+F15+E15+D15</f>
        <v>73.060259000000002</v>
      </c>
      <c r="K15" s="16"/>
      <c r="L15" s="16"/>
      <c r="M15" s="16"/>
      <c r="N15" s="16"/>
      <c r="O15" s="16"/>
      <c r="P15" s="1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75" thickTop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x14ac:dyDescent="0.25">
      <c r="A18" s="15"/>
      <c r="B18" s="16"/>
      <c r="C18" s="97" t="s">
        <v>12</v>
      </c>
      <c r="D18" s="98" t="s">
        <v>29</v>
      </c>
      <c r="E18" s="98"/>
      <c r="F18" s="98"/>
      <c r="G18" s="98"/>
      <c r="H18" s="98"/>
      <c r="I18" s="98"/>
      <c r="J18" s="16"/>
      <c r="K18" s="16"/>
      <c r="L18" s="16"/>
      <c r="M18" s="16"/>
      <c r="N18" s="16"/>
      <c r="O18" s="16"/>
      <c r="P18" s="17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75" thickBot="1" x14ac:dyDescent="0.3">
      <c r="A19" s="15"/>
      <c r="B19" s="16"/>
      <c r="C19" s="97"/>
      <c r="D19" s="57" t="s">
        <v>13</v>
      </c>
      <c r="E19" s="57" t="s">
        <v>14</v>
      </c>
      <c r="F19" s="57" t="s">
        <v>15</v>
      </c>
      <c r="G19" s="57" t="s">
        <v>16</v>
      </c>
      <c r="H19" s="57" t="s">
        <v>17</v>
      </c>
      <c r="I19" s="57" t="s">
        <v>18</v>
      </c>
      <c r="J19" s="16"/>
      <c r="K19" s="16"/>
      <c r="L19" s="16"/>
      <c r="M19" s="16"/>
      <c r="N19" s="16"/>
      <c r="O19" s="16"/>
      <c r="P19" s="17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6.5" thickTop="1" thickBot="1" x14ac:dyDescent="0.3">
      <c r="A20" s="15"/>
      <c r="B20" s="16"/>
      <c r="C20" s="58" t="s">
        <v>19</v>
      </c>
      <c r="D20" s="58">
        <v>30.535795</v>
      </c>
      <c r="E20" s="58">
        <v>25.894704999999998</v>
      </c>
      <c r="F20" s="58">
        <v>14.909149000000001</v>
      </c>
      <c r="G20" s="58">
        <v>12.094449000000001</v>
      </c>
      <c r="H20" s="58">
        <v>3.93866</v>
      </c>
      <c r="I20" s="58">
        <v>2.1086930000000002</v>
      </c>
      <c r="J20" s="16">
        <f>+I20+H20+G20+F20+E20+D20</f>
        <v>89.481450999999993</v>
      </c>
      <c r="K20" s="16"/>
      <c r="L20" s="16"/>
      <c r="M20" s="16"/>
      <c r="N20" s="16"/>
      <c r="O20" s="16"/>
      <c r="P20" s="1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75" thickTop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75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5.75" thickBot="1" x14ac:dyDescent="0.3">
      <c r="A24" s="15"/>
      <c r="B24" s="16"/>
      <c r="C24" s="16"/>
      <c r="D24" s="16"/>
      <c r="E24" s="16" t="s">
        <v>20</v>
      </c>
      <c r="F24" s="16"/>
      <c r="G24" s="16" t="s">
        <v>21</v>
      </c>
      <c r="H24" s="16"/>
      <c r="I24" s="16"/>
      <c r="J24" s="16"/>
      <c r="K24" s="16"/>
      <c r="L24" s="16"/>
      <c r="M24" s="16"/>
      <c r="N24" s="16"/>
      <c r="O24" s="16"/>
      <c r="P24" s="17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51" customHeight="1" thickBot="1" x14ac:dyDescent="0.4">
      <c r="A25" s="15"/>
      <c r="B25" s="16"/>
      <c r="C25" s="24" t="s">
        <v>47</v>
      </c>
      <c r="D25" s="13"/>
      <c r="E25" s="25" t="s">
        <v>22</v>
      </c>
      <c r="F25" s="20" t="s">
        <v>23</v>
      </c>
      <c r="G25" s="13"/>
      <c r="H25" s="13"/>
      <c r="I25" s="16"/>
      <c r="J25" s="105" t="s">
        <v>54</v>
      </c>
      <c r="K25" s="106"/>
      <c r="L25" s="106"/>
      <c r="M25" s="107"/>
      <c r="N25" s="16"/>
      <c r="O25" s="16"/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51" customHeight="1" thickBot="1" x14ac:dyDescent="0.4">
      <c r="A26" s="15"/>
      <c r="B26" s="16"/>
      <c r="C26" s="12" t="s">
        <v>0</v>
      </c>
      <c r="D26" s="21">
        <v>3</v>
      </c>
      <c r="E26" s="12">
        <f>+D15</f>
        <v>39.139426999999998</v>
      </c>
      <c r="F26" s="59">
        <f>+D26*E26</f>
        <v>117.41828099999999</v>
      </c>
      <c r="G26" s="13"/>
      <c r="H26" s="13"/>
      <c r="I26" s="16"/>
      <c r="J26" s="105" t="s">
        <v>55</v>
      </c>
      <c r="K26" s="106"/>
      <c r="L26" s="106"/>
      <c r="M26" s="107"/>
      <c r="N26" s="16"/>
      <c r="O26" s="16"/>
      <c r="P26" s="17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51" customHeight="1" thickBot="1" x14ac:dyDescent="0.4">
      <c r="A27" s="15"/>
      <c r="B27" s="16"/>
      <c r="C27" s="12" t="s">
        <v>1</v>
      </c>
      <c r="D27" s="21">
        <v>3</v>
      </c>
      <c r="E27" s="12">
        <f>+E15</f>
        <v>19.586653999999999</v>
      </c>
      <c r="F27" s="59">
        <f t="shared" ref="F27:F31" si="0">+D27*E27</f>
        <v>58.759962000000002</v>
      </c>
      <c r="G27" s="13"/>
      <c r="H27" s="13"/>
      <c r="I27" s="16"/>
      <c r="J27" s="105" t="s">
        <v>56</v>
      </c>
      <c r="K27" s="106"/>
      <c r="L27" s="106"/>
      <c r="M27" s="107"/>
      <c r="N27" s="16"/>
      <c r="O27" s="16"/>
      <c r="P27" s="17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51" customHeight="1" thickBot="1" x14ac:dyDescent="0.4">
      <c r="A28" s="15"/>
      <c r="B28" s="16"/>
      <c r="C28" s="12" t="s">
        <v>2</v>
      </c>
      <c r="D28" s="21">
        <v>3</v>
      </c>
      <c r="E28" s="12">
        <f>+F15</f>
        <v>14.334178</v>
      </c>
      <c r="F28" s="59">
        <f t="shared" si="0"/>
        <v>43.002533999999997</v>
      </c>
      <c r="G28" s="13"/>
      <c r="H28" s="13"/>
      <c r="I28" s="16"/>
      <c r="J28" s="105" t="s">
        <v>34</v>
      </c>
      <c r="K28" s="106"/>
      <c r="L28" s="106"/>
      <c r="M28" s="107"/>
      <c r="N28" s="16"/>
      <c r="O28" s="16"/>
      <c r="P28" s="17"/>
      <c r="Q28" s="16"/>
      <c r="R28" s="16"/>
      <c r="S28" s="16"/>
      <c r="T28" s="16"/>
      <c r="U28" s="47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51" customHeight="1" thickBot="1" x14ac:dyDescent="0.4">
      <c r="A29" s="15"/>
      <c r="B29" s="16"/>
      <c r="C29" s="12" t="s">
        <v>3</v>
      </c>
      <c r="D29" s="21">
        <v>3</v>
      </c>
      <c r="E29" s="12">
        <f>+G15</f>
        <v>14.334178</v>
      </c>
      <c r="F29" s="59">
        <f t="shared" si="0"/>
        <v>43.002533999999997</v>
      </c>
      <c r="G29" s="13"/>
      <c r="H29" s="13"/>
      <c r="I29" s="16"/>
      <c r="J29" s="105" t="s">
        <v>32</v>
      </c>
      <c r="K29" s="106"/>
      <c r="L29" s="106"/>
      <c r="M29" s="107"/>
      <c r="N29" s="16"/>
      <c r="O29" s="16"/>
      <c r="P29" s="17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51" customHeight="1" x14ac:dyDescent="0.35">
      <c r="A30" s="15"/>
      <c r="B30" s="16"/>
      <c r="C30" s="12" t="s">
        <v>4</v>
      </c>
      <c r="D30" s="21">
        <v>3</v>
      </c>
      <c r="E30" s="12">
        <f>+H15</f>
        <v>14.334178</v>
      </c>
      <c r="F30" s="59">
        <f t="shared" si="0"/>
        <v>43.002533999999997</v>
      </c>
      <c r="G30" s="13"/>
      <c r="H30" s="13"/>
      <c r="I30" s="16"/>
      <c r="J30" s="16"/>
      <c r="K30" s="55"/>
      <c r="L30" s="16"/>
      <c r="M30" s="16"/>
      <c r="N30" s="16"/>
      <c r="O30" s="16"/>
      <c r="P30" s="1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51" customHeight="1" x14ac:dyDescent="0.35">
      <c r="A31" s="15"/>
      <c r="B31" s="16"/>
      <c r="C31" s="12" t="s">
        <v>5</v>
      </c>
      <c r="D31" s="21">
        <v>912</v>
      </c>
      <c r="E31" s="12">
        <f>+I15</f>
        <v>6.5401769999999999</v>
      </c>
      <c r="F31" s="59">
        <f t="shared" si="0"/>
        <v>5964.6414239999995</v>
      </c>
      <c r="G31" s="13"/>
      <c r="H31" s="13"/>
      <c r="I31" s="16"/>
      <c r="J31" s="16"/>
      <c r="K31" s="55"/>
      <c r="L31" s="16"/>
      <c r="M31" s="16"/>
      <c r="N31" s="16"/>
      <c r="O31" s="16"/>
      <c r="P31" s="17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23.25" x14ac:dyDescent="0.35">
      <c r="A32" s="15"/>
      <c r="B32" s="16"/>
      <c r="C32" s="12"/>
      <c r="D32" s="13"/>
      <c r="E32" s="12"/>
      <c r="F32" s="13"/>
      <c r="G32" s="13"/>
      <c r="H32" s="13"/>
      <c r="I32" s="16"/>
      <c r="J32" s="16"/>
      <c r="K32" s="55"/>
      <c r="L32" s="16"/>
      <c r="M32" s="16"/>
      <c r="N32" s="16"/>
      <c r="O32" s="16"/>
      <c r="P32" s="17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23.25" x14ac:dyDescent="0.35">
      <c r="A33" s="15"/>
      <c r="B33" s="16"/>
      <c r="C33" s="12"/>
      <c r="D33" s="13"/>
      <c r="E33" s="12">
        <f>SUM(E26:E32)</f>
        <v>108.26879199999998</v>
      </c>
      <c r="F33" s="60">
        <f>SUM(F26:F32)</f>
        <v>6269.8272689999994</v>
      </c>
      <c r="G33" s="13"/>
      <c r="H33" s="13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x14ac:dyDescent="0.25">
      <c r="A34" s="15"/>
      <c r="B34" s="16"/>
      <c r="C34" s="12"/>
      <c r="D34" s="13"/>
      <c r="E34" s="12"/>
      <c r="F34" s="59"/>
      <c r="G34" s="13"/>
      <c r="H34" s="13"/>
      <c r="I34" s="16"/>
      <c r="J34" s="16"/>
      <c r="K34" s="16"/>
      <c r="L34" s="16"/>
      <c r="M34" s="16"/>
      <c r="N34" s="16"/>
      <c r="O34" s="16"/>
      <c r="P34" s="17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8.75" x14ac:dyDescent="0.3">
      <c r="A35" s="15"/>
      <c r="B35" s="16"/>
      <c r="C35" s="24" t="s">
        <v>51</v>
      </c>
      <c r="D35" s="13"/>
      <c r="E35" s="12"/>
      <c r="F35" s="59"/>
      <c r="G35" s="13"/>
      <c r="H35" s="13"/>
      <c r="I35" s="16"/>
      <c r="J35" s="16"/>
      <c r="K35" s="16"/>
      <c r="L35" s="16"/>
      <c r="M35" s="16"/>
      <c r="N35" s="16"/>
      <c r="O35" s="16"/>
      <c r="P35" s="17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x14ac:dyDescent="0.25">
      <c r="A36" s="15"/>
      <c r="B36" s="16"/>
      <c r="C36" s="12"/>
      <c r="D36" s="13"/>
      <c r="E36" s="12"/>
      <c r="F36" s="59"/>
      <c r="G36" s="92" t="s">
        <v>31</v>
      </c>
      <c r="H36" s="13"/>
      <c r="I36" s="16"/>
      <c r="J36" s="16"/>
      <c r="K36" s="16"/>
      <c r="L36" s="16"/>
      <c r="M36" s="16"/>
      <c r="N36" s="16"/>
      <c r="O36" s="16"/>
      <c r="P36" s="17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23.25" x14ac:dyDescent="0.35">
      <c r="A37" s="15"/>
      <c r="B37" s="16"/>
      <c r="C37" s="12" t="s">
        <v>0</v>
      </c>
      <c r="D37" s="28">
        <f t="shared" ref="D37:D42" si="1">+D26</f>
        <v>3</v>
      </c>
      <c r="E37" s="12">
        <f>+D20</f>
        <v>30.535795</v>
      </c>
      <c r="F37" s="59">
        <f>+D37*E37</f>
        <v>91.607384999999994</v>
      </c>
      <c r="G37" s="92">
        <f>+F37-F26</f>
        <v>-25.810896</v>
      </c>
      <c r="H37" s="13"/>
      <c r="I37" s="16"/>
      <c r="J37" s="16"/>
      <c r="K37" s="16"/>
      <c r="L37" s="16"/>
      <c r="M37" s="16"/>
      <c r="N37" s="16"/>
      <c r="O37" s="16"/>
      <c r="P37" s="17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23.25" x14ac:dyDescent="0.35">
      <c r="A38" s="15"/>
      <c r="B38" s="16"/>
      <c r="C38" s="12" t="s">
        <v>1</v>
      </c>
      <c r="D38" s="28">
        <f t="shared" si="1"/>
        <v>3</v>
      </c>
      <c r="E38" s="12">
        <f>+E20</f>
        <v>25.894704999999998</v>
      </c>
      <c r="F38" s="59">
        <f t="shared" ref="F38:F42" si="2">+D38*E38</f>
        <v>77.684114999999991</v>
      </c>
      <c r="G38" s="92">
        <f t="shared" ref="G38:G42" si="3">+F38-F27</f>
        <v>18.92415299999999</v>
      </c>
      <c r="H38" s="13"/>
      <c r="I38" s="16"/>
      <c r="J38" s="16"/>
      <c r="K38" s="16"/>
      <c r="L38" s="16"/>
      <c r="M38" s="16"/>
      <c r="N38" s="16"/>
      <c r="O38" s="16"/>
      <c r="P38" s="17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3.25" x14ac:dyDescent="0.35">
      <c r="A39" s="15"/>
      <c r="B39" s="16"/>
      <c r="C39" s="12" t="s">
        <v>2</v>
      </c>
      <c r="D39" s="28">
        <f t="shared" si="1"/>
        <v>3</v>
      </c>
      <c r="E39" s="12">
        <f>+F20</f>
        <v>14.909149000000001</v>
      </c>
      <c r="F39" s="59">
        <f t="shared" si="2"/>
        <v>44.727447000000005</v>
      </c>
      <c r="G39" s="92">
        <f t="shared" si="3"/>
        <v>1.7249130000000079</v>
      </c>
      <c r="H39" s="13"/>
      <c r="I39" s="16"/>
      <c r="J39" s="16"/>
      <c r="K39" s="55"/>
      <c r="L39" s="16"/>
      <c r="M39" s="16"/>
      <c r="N39" s="16"/>
      <c r="O39" s="16"/>
      <c r="P39" s="17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23.25" x14ac:dyDescent="0.35">
      <c r="A40" s="15"/>
      <c r="B40" s="16"/>
      <c r="C40" s="12" t="s">
        <v>3</v>
      </c>
      <c r="D40" s="28">
        <f t="shared" si="1"/>
        <v>3</v>
      </c>
      <c r="E40" s="12">
        <f>+G20</f>
        <v>12.094449000000001</v>
      </c>
      <c r="F40" s="59">
        <f t="shared" si="2"/>
        <v>36.283347000000006</v>
      </c>
      <c r="G40" s="92">
        <f t="shared" si="3"/>
        <v>-6.7191869999999909</v>
      </c>
      <c r="H40" s="13"/>
      <c r="I40" s="16"/>
      <c r="J40" s="16"/>
      <c r="K40" s="55"/>
      <c r="L40" s="55"/>
      <c r="M40" s="16"/>
      <c r="N40" s="16"/>
      <c r="O40" s="16"/>
      <c r="P40" s="17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23.25" x14ac:dyDescent="0.35">
      <c r="A41" s="15"/>
      <c r="B41" s="16"/>
      <c r="C41" s="12" t="s">
        <v>4</v>
      </c>
      <c r="D41" s="28">
        <f t="shared" si="1"/>
        <v>3</v>
      </c>
      <c r="E41" s="12">
        <f>+H20</f>
        <v>3.93866</v>
      </c>
      <c r="F41" s="59">
        <f t="shared" si="2"/>
        <v>11.81598</v>
      </c>
      <c r="G41" s="92">
        <f t="shared" si="3"/>
        <v>-31.186553999999997</v>
      </c>
      <c r="H41" s="13"/>
      <c r="I41" s="16"/>
      <c r="J41" s="16"/>
      <c r="K41" s="55"/>
      <c r="L41" s="55"/>
      <c r="M41" s="16"/>
      <c r="N41" s="16"/>
      <c r="O41" s="16"/>
      <c r="P41" s="17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23.25" x14ac:dyDescent="0.35">
      <c r="A42" s="15"/>
      <c r="B42" s="16"/>
      <c r="C42" s="12" t="s">
        <v>5</v>
      </c>
      <c r="D42" s="28">
        <f t="shared" si="1"/>
        <v>912</v>
      </c>
      <c r="E42" s="12">
        <f>+I20</f>
        <v>2.1086930000000002</v>
      </c>
      <c r="F42" s="59">
        <f t="shared" si="2"/>
        <v>1923.1280160000001</v>
      </c>
      <c r="G42" s="92">
        <f t="shared" si="3"/>
        <v>-4041.5134079999993</v>
      </c>
      <c r="H42" s="13"/>
      <c r="I42" s="16"/>
      <c r="J42" s="16"/>
      <c r="K42" s="55"/>
      <c r="L42" s="55"/>
      <c r="M42" s="16"/>
      <c r="N42" s="16"/>
      <c r="O42" s="16"/>
      <c r="P42" s="17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46.5" customHeight="1" x14ac:dyDescent="0.35">
      <c r="A43" s="15"/>
      <c r="B43" s="16"/>
      <c r="C43" s="12"/>
      <c r="D43" s="13"/>
      <c r="E43" s="12">
        <f>SUM(E37:E42)</f>
        <v>89.481450999999993</v>
      </c>
      <c r="F43" s="61">
        <f>SUM(F37:F42)</f>
        <v>2185.24629</v>
      </c>
      <c r="G43" s="62">
        <f>+F43-F33</f>
        <v>-4084.5809789999994</v>
      </c>
      <c r="H43" s="63">
        <f>+G43/F33</f>
        <v>-0.65146626912601791</v>
      </c>
      <c r="I43" s="16" t="s">
        <v>25</v>
      </c>
      <c r="J43" s="64"/>
      <c r="K43" s="16"/>
      <c r="L43" s="16"/>
      <c r="M43" s="16"/>
      <c r="N43" s="16"/>
      <c r="O43" s="16"/>
      <c r="P43" s="1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25">
      <c r="A44" s="15"/>
      <c r="B44" s="16"/>
      <c r="C44" s="16"/>
      <c r="D44" s="16"/>
      <c r="E44" s="16"/>
      <c r="F44" s="16"/>
      <c r="G44" s="16" t="s">
        <v>31</v>
      </c>
      <c r="H44" s="16" t="s">
        <v>52</v>
      </c>
      <c r="I44" s="16"/>
      <c r="J44" s="16"/>
      <c r="K44" s="16"/>
      <c r="L44" s="16"/>
      <c r="M44" s="16"/>
      <c r="N44" s="16"/>
      <c r="O44" s="16"/>
      <c r="P44" s="17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5.75" customHeight="1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33" customHeight="1" thickBot="1" x14ac:dyDescent="0.4">
      <c r="A46" s="15"/>
      <c r="B46" s="16"/>
      <c r="C46" s="16"/>
      <c r="D46" s="16"/>
      <c r="E46" s="16"/>
      <c r="F46" s="16"/>
      <c r="G46" s="16"/>
      <c r="H46" s="16"/>
      <c r="I46" s="16"/>
      <c r="J46" s="55" t="s">
        <v>41</v>
      </c>
      <c r="K46" s="55"/>
      <c r="L46" s="55"/>
      <c r="M46" s="16"/>
      <c r="N46" s="16"/>
      <c r="O46" s="16"/>
      <c r="P46" s="17"/>
      <c r="Q46" s="16"/>
      <c r="R46" s="16"/>
      <c r="S46" s="16"/>
      <c r="T46" s="16"/>
      <c r="U46" s="16"/>
      <c r="V46" s="16"/>
      <c r="W46" s="17"/>
      <c r="AD46" s="16"/>
      <c r="AE46" s="16"/>
    </row>
    <row r="47" spans="1:31" ht="18.75" customHeight="1" thickBot="1" x14ac:dyDescent="0.4">
      <c r="A47" s="15"/>
      <c r="B47" s="16"/>
      <c r="C47" s="16"/>
      <c r="D47" s="9" t="s">
        <v>0</v>
      </c>
      <c r="E47" s="10" t="s">
        <v>1</v>
      </c>
      <c r="F47" s="10" t="s">
        <v>2</v>
      </c>
      <c r="G47" s="10" t="s">
        <v>3</v>
      </c>
      <c r="H47" s="10" t="s">
        <v>4</v>
      </c>
      <c r="I47" s="11" t="s">
        <v>5</v>
      </c>
      <c r="J47" s="55" t="s">
        <v>40</v>
      </c>
      <c r="K47" s="55"/>
      <c r="L47" s="16"/>
      <c r="M47" s="16"/>
      <c r="N47" s="16"/>
      <c r="O47" s="16"/>
      <c r="P47" s="17"/>
      <c r="Q47" s="16"/>
      <c r="R47" s="16"/>
      <c r="S47" s="16"/>
      <c r="T47" s="16"/>
      <c r="U47" s="16"/>
      <c r="V47" s="16"/>
      <c r="W47" s="17"/>
      <c r="AD47" s="16"/>
      <c r="AE47" s="16"/>
    </row>
    <row r="48" spans="1:31" ht="46.5" customHeight="1" thickBot="1" x14ac:dyDescent="0.45">
      <c r="A48" s="15"/>
      <c r="B48" s="16"/>
      <c r="C48" s="65" t="s">
        <v>7</v>
      </c>
      <c r="D48" s="29">
        <f>+D37</f>
        <v>3</v>
      </c>
      <c r="E48" s="29">
        <f>+D38</f>
        <v>3</v>
      </c>
      <c r="F48" s="29">
        <f>+D39</f>
        <v>3</v>
      </c>
      <c r="G48" s="29">
        <f>+D40</f>
        <v>3</v>
      </c>
      <c r="H48" s="29">
        <f>+D41</f>
        <v>3</v>
      </c>
      <c r="I48" s="29">
        <f>+D42</f>
        <v>912</v>
      </c>
      <c r="J48" s="16"/>
      <c r="K48" s="111" t="s">
        <v>37</v>
      </c>
      <c r="L48" s="112"/>
      <c r="M48" s="113"/>
      <c r="N48" s="16"/>
      <c r="O48" s="16"/>
      <c r="P48" s="17"/>
      <c r="Q48" s="16"/>
      <c r="R48" s="16"/>
      <c r="S48" s="16"/>
      <c r="T48" s="16"/>
      <c r="U48" s="16"/>
      <c r="V48" s="16"/>
      <c r="W48" s="17"/>
      <c r="AD48" s="16"/>
      <c r="AE48" s="16"/>
    </row>
    <row r="49" spans="1:31" ht="46.5" customHeight="1" thickBot="1" x14ac:dyDescent="0.45">
      <c r="A49" s="15"/>
      <c r="B49" s="16"/>
      <c r="C49" s="65" t="s">
        <v>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16"/>
      <c r="K49" s="114" t="s">
        <v>33</v>
      </c>
      <c r="L49" s="115"/>
      <c r="M49" s="116"/>
      <c r="N49" s="16"/>
      <c r="O49" s="16"/>
      <c r="P49" s="17"/>
      <c r="Q49" s="16"/>
      <c r="R49" s="16"/>
      <c r="S49" s="16"/>
      <c r="T49" s="16"/>
      <c r="U49" s="16"/>
      <c r="V49" s="16"/>
      <c r="W49" s="17"/>
      <c r="AD49" s="16"/>
      <c r="AE49" s="16"/>
    </row>
    <row r="50" spans="1:31" ht="46.5" customHeight="1" thickBot="1" x14ac:dyDescent="0.45">
      <c r="A50" s="15"/>
      <c r="B50" s="16"/>
      <c r="C50" s="65" t="s">
        <v>26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16"/>
      <c r="K50" s="111" t="s">
        <v>38</v>
      </c>
      <c r="L50" s="112"/>
      <c r="M50" s="113"/>
      <c r="N50" s="16"/>
      <c r="O50" s="16"/>
      <c r="P50" s="17"/>
      <c r="Q50" s="16"/>
      <c r="R50" s="16"/>
      <c r="S50" s="16"/>
      <c r="T50" s="16"/>
      <c r="U50" s="16"/>
      <c r="V50" s="16"/>
      <c r="W50" s="17"/>
      <c r="AD50" s="16"/>
      <c r="AE50" s="16"/>
    </row>
    <row r="51" spans="1:31" ht="33" customHeight="1" thickBot="1" x14ac:dyDescent="0.35">
      <c r="A51" s="15"/>
      <c r="B51" s="16"/>
      <c r="C51" s="26" t="s">
        <v>35</v>
      </c>
      <c r="D51" s="39">
        <f>+D50*4</f>
        <v>0</v>
      </c>
      <c r="E51" s="39">
        <f t="shared" ref="E51:I51" si="4">+E50*4</f>
        <v>0</v>
      </c>
      <c r="F51" s="39">
        <f t="shared" si="4"/>
        <v>0</v>
      </c>
      <c r="G51" s="39">
        <f t="shared" si="4"/>
        <v>0</v>
      </c>
      <c r="H51" s="39">
        <f t="shared" si="4"/>
        <v>0</v>
      </c>
      <c r="I51" s="39">
        <f t="shared" si="4"/>
        <v>0</v>
      </c>
      <c r="J51" s="16"/>
      <c r="K51" s="16"/>
      <c r="L51" s="16"/>
      <c r="M51" s="16"/>
      <c r="N51" s="16"/>
      <c r="O51" s="16"/>
      <c r="P51" s="17"/>
      <c r="Q51" s="16"/>
      <c r="R51" s="16"/>
      <c r="S51" s="16"/>
      <c r="T51" s="16"/>
      <c r="U51" s="16"/>
      <c r="V51" s="16"/>
      <c r="W51" s="17"/>
      <c r="AD51" s="16"/>
      <c r="AE51" s="16"/>
    </row>
    <row r="52" spans="1:31" ht="17.25" customHeight="1" thickBot="1" x14ac:dyDescent="0.35">
      <c r="A52" s="15"/>
      <c r="B52" s="16"/>
      <c r="C52" s="1"/>
      <c r="D52" s="40">
        <f>IF((D49-D48)&lt;=0,0,(D49-D48)^2)</f>
        <v>0</v>
      </c>
      <c r="E52" s="40">
        <f>IF((E49-E48)&lt;=0,0,(E49-E48)^2)</f>
        <v>0</v>
      </c>
      <c r="F52" s="41">
        <f>+(F49-F48)^2</f>
        <v>9</v>
      </c>
      <c r="G52" s="41">
        <f>+(G49-G48)^2</f>
        <v>9</v>
      </c>
      <c r="H52" s="41">
        <f>+(H49-H48)^2</f>
        <v>9</v>
      </c>
      <c r="I52" s="41">
        <f>+(I49-I48)^2</f>
        <v>831744</v>
      </c>
      <c r="J52" s="16"/>
      <c r="K52" s="16"/>
      <c r="L52" s="16"/>
      <c r="M52" s="16"/>
      <c r="N52" s="16"/>
      <c r="O52" s="16"/>
      <c r="P52" s="17"/>
      <c r="Q52" s="16"/>
      <c r="R52" s="16"/>
      <c r="S52" s="16"/>
      <c r="T52" s="16"/>
      <c r="U52" s="16"/>
      <c r="V52" s="16"/>
      <c r="W52" s="17"/>
      <c r="AD52" s="16"/>
      <c r="AE52" s="16"/>
    </row>
    <row r="53" spans="1:31" ht="39.75" customHeight="1" thickBot="1" x14ac:dyDescent="0.35">
      <c r="A53" s="15"/>
      <c r="B53" s="16"/>
      <c r="C53" s="16"/>
      <c r="D53" s="42">
        <f t="shared" ref="D53:I53" si="5">+D52</f>
        <v>0</v>
      </c>
      <c r="E53" s="43">
        <f t="shared" si="5"/>
        <v>0</v>
      </c>
      <c r="F53" s="43">
        <f t="shared" si="5"/>
        <v>9</v>
      </c>
      <c r="G53" s="43">
        <f t="shared" si="5"/>
        <v>9</v>
      </c>
      <c r="H53" s="43">
        <f t="shared" si="5"/>
        <v>9</v>
      </c>
      <c r="I53" s="43">
        <f t="shared" si="5"/>
        <v>831744</v>
      </c>
      <c r="J53" s="16"/>
      <c r="K53" s="16"/>
      <c r="L53" s="16"/>
      <c r="M53" s="16"/>
      <c r="N53" s="16"/>
      <c r="O53" s="16"/>
      <c r="P53" s="17"/>
      <c r="Q53" s="16"/>
      <c r="R53" s="16"/>
      <c r="S53" s="16"/>
      <c r="T53" s="16"/>
      <c r="U53" s="16"/>
      <c r="V53" s="16"/>
      <c r="W53" s="17"/>
      <c r="AD53" s="16"/>
      <c r="AE53" s="16"/>
    </row>
    <row r="54" spans="1:31" ht="43.5" customHeight="1" thickBot="1" x14ac:dyDescent="0.3">
      <c r="A54" s="15"/>
      <c r="B54" s="16"/>
      <c r="C54" s="16"/>
      <c r="D54" s="44">
        <f t="shared" ref="D54:I54" si="6">+(D51*D53)^(1/2)</f>
        <v>0</v>
      </c>
      <c r="E54" s="45">
        <f t="shared" si="6"/>
        <v>0</v>
      </c>
      <c r="F54" s="45">
        <f t="shared" si="6"/>
        <v>0</v>
      </c>
      <c r="G54" s="45">
        <f t="shared" si="6"/>
        <v>0</v>
      </c>
      <c r="H54" s="45">
        <f t="shared" si="6"/>
        <v>0</v>
      </c>
      <c r="I54" s="45">
        <f t="shared" si="6"/>
        <v>0</v>
      </c>
      <c r="J54" s="70"/>
      <c r="K54" s="70"/>
      <c r="L54" s="16"/>
      <c r="M54" s="16"/>
      <c r="N54" s="16"/>
      <c r="O54" s="16"/>
      <c r="P54" s="17"/>
      <c r="Q54" s="16"/>
      <c r="R54" s="16"/>
      <c r="S54" s="16"/>
      <c r="T54" s="16"/>
      <c r="U54" s="16"/>
      <c r="V54" s="16"/>
      <c r="W54" s="17"/>
      <c r="AD54" s="16"/>
      <c r="AE54" s="16"/>
    </row>
    <row r="55" spans="1:31" ht="77.25" customHeight="1" thickBot="1" x14ac:dyDescent="0.4">
      <c r="A55" s="15"/>
      <c r="B55" s="16"/>
      <c r="C55" s="46" t="s">
        <v>27</v>
      </c>
      <c r="D55" s="23">
        <f t="shared" ref="D55:I55" si="7">+D62*D63*D54</f>
        <v>0</v>
      </c>
      <c r="E55" s="23">
        <f t="shared" si="7"/>
        <v>0</v>
      </c>
      <c r="F55" s="23">
        <f t="shared" si="7"/>
        <v>0</v>
      </c>
      <c r="G55" s="23">
        <f t="shared" si="7"/>
        <v>0</v>
      </c>
      <c r="H55" s="23">
        <f t="shared" si="7"/>
        <v>0</v>
      </c>
      <c r="I55" s="23">
        <f t="shared" si="7"/>
        <v>0</v>
      </c>
      <c r="J55" s="16"/>
      <c r="K55" s="105" t="s">
        <v>53</v>
      </c>
      <c r="L55" s="106"/>
      <c r="M55" s="107"/>
      <c r="N55" s="16"/>
      <c r="O55" s="16"/>
      <c r="P55" s="17"/>
      <c r="Q55" s="16"/>
      <c r="R55" s="16"/>
      <c r="S55" s="16"/>
      <c r="T55" s="16"/>
      <c r="U55" s="16"/>
      <c r="V55" s="16"/>
      <c r="W55" s="17"/>
      <c r="AD55" s="16"/>
      <c r="AE55" s="16"/>
    </row>
    <row r="56" spans="1:31" ht="29.25" customHeight="1" thickBot="1" x14ac:dyDescent="0.4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71"/>
      <c r="L56" s="22"/>
      <c r="M56" s="16"/>
      <c r="N56" s="16"/>
      <c r="O56" s="16"/>
      <c r="P56" s="17"/>
      <c r="Q56" s="16"/>
      <c r="R56" s="16"/>
      <c r="S56" s="16"/>
      <c r="T56" s="16"/>
      <c r="U56" s="16"/>
      <c r="V56" s="16"/>
      <c r="W56" s="17"/>
      <c r="AD56" s="16"/>
      <c r="AE56" s="16"/>
    </row>
    <row r="57" spans="1:31" ht="27" thickBot="1" x14ac:dyDescent="0.45">
      <c r="A57" s="15"/>
      <c r="B57" s="16"/>
      <c r="C57" s="7" t="s">
        <v>11</v>
      </c>
      <c r="D57" s="8"/>
      <c r="E57" s="109">
        <f>+D55+E55+F55+G55+H55+I55</f>
        <v>0</v>
      </c>
      <c r="F57" s="110"/>
      <c r="G57" s="16"/>
      <c r="H57" s="16"/>
      <c r="I57" s="16"/>
      <c r="J57" s="16"/>
      <c r="K57" s="16"/>
      <c r="L57" s="16"/>
      <c r="M57" s="16"/>
      <c r="N57" s="16"/>
      <c r="O57" s="16"/>
      <c r="P57" s="17"/>
      <c r="Q57" s="16"/>
      <c r="R57" s="16"/>
      <c r="S57" s="16"/>
      <c r="T57" s="16"/>
      <c r="U57" s="16"/>
      <c r="V57" s="16"/>
      <c r="W57" s="17"/>
      <c r="AD57" s="16"/>
      <c r="AE57" s="16"/>
    </row>
    <row r="58" spans="1:31" ht="26.25" x14ac:dyDescent="0.4">
      <c r="A58" s="15"/>
      <c r="B58" s="16"/>
      <c r="C58" s="73"/>
      <c r="D58" s="74"/>
      <c r="E58" s="108"/>
      <c r="F58" s="108"/>
      <c r="G58" s="16"/>
      <c r="H58" s="16"/>
      <c r="I58" s="16"/>
      <c r="J58" s="16"/>
      <c r="K58" s="16"/>
      <c r="L58" s="16"/>
      <c r="M58" s="16"/>
      <c r="N58" s="16"/>
      <c r="O58" s="16"/>
      <c r="P58" s="17"/>
      <c r="Q58" s="16"/>
      <c r="R58" s="16"/>
      <c r="S58" s="16"/>
      <c r="T58" s="16"/>
      <c r="U58" s="16"/>
      <c r="V58" s="16"/>
      <c r="W58" s="17"/>
      <c r="AD58" s="16"/>
      <c r="AE58" s="16"/>
    </row>
    <row r="59" spans="1:31" ht="27" thickBot="1" x14ac:dyDescent="0.45">
      <c r="A59" s="15"/>
      <c r="B59" s="16"/>
      <c r="C59" s="73"/>
      <c r="D59" s="74"/>
      <c r="E59" s="75"/>
      <c r="F59" s="75"/>
      <c r="G59" s="16"/>
      <c r="H59" s="16"/>
      <c r="I59" s="16"/>
      <c r="J59" s="16"/>
      <c r="K59" s="16"/>
      <c r="L59" s="16"/>
      <c r="M59" s="16"/>
      <c r="N59" s="16"/>
      <c r="O59" s="16"/>
      <c r="P59" s="17"/>
      <c r="Q59" s="16"/>
      <c r="R59" s="16"/>
      <c r="S59" s="16"/>
      <c r="T59" s="16"/>
      <c r="U59" s="16"/>
      <c r="V59" s="16"/>
      <c r="W59" s="17"/>
      <c r="AD59" s="16"/>
      <c r="AE59" s="16"/>
    </row>
    <row r="60" spans="1:31" ht="51.75" customHeight="1" thickBot="1" x14ac:dyDescent="0.45">
      <c r="A60" s="15"/>
      <c r="B60" s="16"/>
      <c r="C60" s="16"/>
      <c r="D60" s="16"/>
      <c r="E60" s="16"/>
      <c r="F60" s="16"/>
      <c r="G60" s="16"/>
      <c r="H60" s="16"/>
      <c r="I60" s="16"/>
      <c r="J60" s="73"/>
      <c r="K60" s="99" t="s">
        <v>43</v>
      </c>
      <c r="L60" s="100"/>
      <c r="M60" s="75"/>
      <c r="N60" s="16"/>
      <c r="O60" s="16"/>
      <c r="P60" s="17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ht="26.25" x14ac:dyDescent="0.4">
      <c r="A61" s="15"/>
      <c r="B61" s="16"/>
      <c r="C61" s="38" t="s">
        <v>8</v>
      </c>
      <c r="D61" s="32">
        <v>1</v>
      </c>
      <c r="E61" s="32">
        <v>2</v>
      </c>
      <c r="F61" s="32">
        <v>3</v>
      </c>
      <c r="G61" s="32">
        <v>4</v>
      </c>
      <c r="H61" s="32">
        <v>5</v>
      </c>
      <c r="I61" s="33">
        <v>6</v>
      </c>
      <c r="J61" s="73"/>
      <c r="K61" s="74"/>
      <c r="L61" s="75"/>
      <c r="M61" s="75"/>
      <c r="N61" s="16"/>
      <c r="O61" s="16"/>
      <c r="P61" s="17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27" thickBot="1" x14ac:dyDescent="0.45">
      <c r="A62" s="15"/>
      <c r="B62" s="16"/>
      <c r="C62" s="3" t="s">
        <v>10</v>
      </c>
      <c r="D62" s="34">
        <v>1</v>
      </c>
      <c r="E62" s="34">
        <v>1</v>
      </c>
      <c r="F62" s="34">
        <v>0.54274599999999995</v>
      </c>
      <c r="G62" s="34">
        <v>0.41026000000000001</v>
      </c>
      <c r="H62" s="34">
        <v>2.6370999999999999E-2</v>
      </c>
      <c r="I62" s="35">
        <v>2.6370999999999999E-2</v>
      </c>
      <c r="J62" s="73"/>
      <c r="K62" s="74"/>
      <c r="L62" s="75"/>
      <c r="M62" s="75"/>
      <c r="N62" s="16"/>
      <c r="O62" s="16"/>
      <c r="P62" s="17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34.5" thickBot="1" x14ac:dyDescent="0.45">
      <c r="A63" s="15"/>
      <c r="B63" s="16"/>
      <c r="C63" s="66" t="s">
        <v>9</v>
      </c>
      <c r="D63" s="36">
        <v>1.4064000000000001</v>
      </c>
      <c r="E63" s="36">
        <v>1.4064000000000001</v>
      </c>
      <c r="F63" s="36">
        <v>1.4064000000000001</v>
      </c>
      <c r="G63" s="36">
        <v>1.4064000000000001</v>
      </c>
      <c r="H63" s="36">
        <v>1.4064000000000001</v>
      </c>
      <c r="I63" s="37">
        <v>1.4064000000000001</v>
      </c>
      <c r="J63" s="73"/>
      <c r="K63" s="74"/>
      <c r="L63" s="75"/>
      <c r="M63" s="75"/>
      <c r="N63" s="16"/>
      <c r="O63" s="16"/>
      <c r="P63" s="17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ht="27" thickBot="1" x14ac:dyDescent="0.45">
      <c r="A64" s="15"/>
      <c r="B64" s="16"/>
      <c r="C64" s="16"/>
      <c r="D64" s="16"/>
      <c r="E64" s="16"/>
      <c r="F64" s="16"/>
      <c r="G64" s="16"/>
      <c r="H64" s="16"/>
      <c r="I64" s="16"/>
      <c r="J64" s="73"/>
      <c r="K64" s="74"/>
      <c r="L64" s="75"/>
      <c r="M64" s="75"/>
      <c r="N64" s="16"/>
      <c r="O64" s="16"/>
      <c r="P64" s="17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3" ht="27" thickBot="1" x14ac:dyDescent="0.45">
      <c r="A65" s="15"/>
      <c r="B65" s="16"/>
      <c r="C65" s="67"/>
      <c r="D65" s="4"/>
      <c r="E65" s="16"/>
      <c r="F65" s="5"/>
      <c r="G65" s="68"/>
      <c r="H65" s="16"/>
      <c r="I65" s="16"/>
      <c r="J65" s="73"/>
      <c r="K65" s="74"/>
      <c r="L65" s="75"/>
      <c r="M65" s="75"/>
      <c r="N65" s="16"/>
      <c r="O65" s="16"/>
      <c r="P65" s="17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3" ht="27" thickBot="1" x14ac:dyDescent="0.45">
      <c r="A66" s="15"/>
      <c r="B66" s="16"/>
      <c r="C66" s="16"/>
      <c r="D66" s="16"/>
      <c r="E66" s="16"/>
      <c r="F66" s="6"/>
      <c r="G66" s="16"/>
      <c r="H66" s="16"/>
      <c r="I66" s="69"/>
      <c r="J66" s="73"/>
      <c r="K66" s="74"/>
      <c r="L66" s="75"/>
      <c r="M66" s="75"/>
      <c r="N66" s="16"/>
      <c r="O66" s="16"/>
      <c r="P66" s="17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3" ht="26.25" x14ac:dyDescent="0.4">
      <c r="A67" s="15"/>
      <c r="B67" s="16"/>
      <c r="C67" s="16"/>
      <c r="D67" s="16"/>
      <c r="E67" s="16"/>
      <c r="F67" s="16"/>
      <c r="G67" s="16"/>
      <c r="H67" s="16"/>
      <c r="I67" s="16"/>
      <c r="J67" s="73"/>
      <c r="K67" s="74"/>
      <c r="L67" s="75"/>
      <c r="M67" s="75"/>
      <c r="N67" s="16"/>
      <c r="O67" s="16"/>
      <c r="P67" s="1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3" ht="26.25" x14ac:dyDescent="0.4">
      <c r="A68" s="15"/>
      <c r="B68" s="16"/>
      <c r="C68" s="16"/>
      <c r="D68" s="16"/>
      <c r="E68" s="16"/>
      <c r="F68" s="16"/>
      <c r="G68" s="16"/>
      <c r="H68" s="16"/>
      <c r="I68" s="16"/>
      <c r="J68" s="73"/>
      <c r="K68" s="74"/>
      <c r="L68" s="75"/>
      <c r="M68" s="75"/>
      <c r="N68" s="16"/>
      <c r="O68" s="16"/>
      <c r="P68" s="17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3" ht="26.25" x14ac:dyDescent="0.4">
      <c r="A69" s="83" t="s">
        <v>42</v>
      </c>
      <c r="B69" s="16"/>
      <c r="C69" s="16"/>
      <c r="D69" s="16"/>
      <c r="E69" s="16"/>
      <c r="F69" s="16"/>
      <c r="G69" s="16"/>
      <c r="H69" s="16"/>
      <c r="I69" s="16"/>
      <c r="J69" s="73"/>
      <c r="K69" s="74"/>
      <c r="L69" s="75"/>
      <c r="M69" s="75"/>
      <c r="N69" s="16"/>
      <c r="O69" s="16"/>
      <c r="P69" s="17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3" ht="26.25" x14ac:dyDescent="0.4">
      <c r="A70" s="83" t="s">
        <v>39</v>
      </c>
      <c r="B70" s="16"/>
      <c r="C70" s="16"/>
      <c r="D70" s="16"/>
      <c r="E70" s="16"/>
      <c r="F70" s="16"/>
      <c r="G70" s="16"/>
      <c r="H70" s="16"/>
      <c r="I70" s="16"/>
      <c r="J70" s="73"/>
      <c r="K70" s="74"/>
      <c r="L70" s="75"/>
      <c r="M70" s="75"/>
      <c r="N70" s="16"/>
      <c r="O70" s="16"/>
      <c r="P70" s="17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3" ht="26.25" x14ac:dyDescent="0.4">
      <c r="A71" s="83" t="s">
        <v>45</v>
      </c>
      <c r="B71" s="16"/>
      <c r="C71" s="16"/>
      <c r="D71" s="16"/>
      <c r="E71" s="16"/>
      <c r="F71" s="16"/>
      <c r="G71" s="16"/>
      <c r="H71" s="16"/>
      <c r="I71" s="16"/>
      <c r="J71" s="73"/>
      <c r="K71" s="74"/>
      <c r="L71" s="75"/>
      <c r="M71" s="75"/>
      <c r="N71" s="16"/>
      <c r="O71" s="16"/>
      <c r="P71" s="17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3" ht="27" thickBot="1" x14ac:dyDescent="0.45">
      <c r="A72" s="84" t="s">
        <v>44</v>
      </c>
      <c r="B72" s="2"/>
      <c r="C72" s="2"/>
      <c r="D72" s="2"/>
      <c r="E72" s="2"/>
      <c r="F72" s="2"/>
      <c r="G72" s="2"/>
      <c r="H72" s="2"/>
      <c r="I72" s="2"/>
      <c r="J72" s="80"/>
      <c r="K72" s="81"/>
      <c r="L72" s="82"/>
      <c r="M72" s="82"/>
      <c r="N72" s="2"/>
      <c r="O72" s="2"/>
      <c r="P72" s="19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3" ht="26.25" x14ac:dyDescent="0.4">
      <c r="A73" s="15"/>
      <c r="B73" s="16"/>
      <c r="C73" s="16"/>
      <c r="D73" s="16"/>
      <c r="E73" s="16"/>
      <c r="F73" s="16"/>
      <c r="G73" s="16"/>
      <c r="H73" s="16"/>
      <c r="I73" s="16"/>
      <c r="J73" s="73"/>
      <c r="K73" s="74"/>
      <c r="L73" s="75"/>
      <c r="M73" s="75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3" ht="26.25" x14ac:dyDescent="0.4">
      <c r="A74" s="15"/>
      <c r="B74" s="16"/>
      <c r="C74" s="16"/>
      <c r="D74" s="16"/>
      <c r="E74" s="16"/>
      <c r="F74" s="16"/>
      <c r="G74" s="16"/>
      <c r="H74" s="16"/>
      <c r="I74" s="16"/>
      <c r="J74" s="73"/>
      <c r="K74" s="74"/>
      <c r="L74" s="75"/>
      <c r="M74" s="75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3" ht="26.25" x14ac:dyDescent="0.4">
      <c r="A75" s="15"/>
      <c r="B75" s="16"/>
      <c r="C75" s="16"/>
      <c r="D75" s="16"/>
      <c r="E75" s="16"/>
      <c r="F75" s="16"/>
      <c r="G75" s="16"/>
      <c r="H75" s="16"/>
      <c r="I75" s="16"/>
      <c r="J75" s="73"/>
      <c r="K75" s="74"/>
      <c r="L75" s="75"/>
      <c r="M75" s="75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3" ht="26.25" x14ac:dyDescent="0.4">
      <c r="A76" s="15"/>
      <c r="B76" s="16"/>
      <c r="C76" s="16"/>
      <c r="D76" s="16"/>
      <c r="E76" s="16"/>
      <c r="F76" s="16"/>
      <c r="G76" s="16"/>
      <c r="H76" s="16"/>
      <c r="I76" s="16"/>
      <c r="J76" s="73"/>
      <c r="K76" s="74"/>
      <c r="L76" s="75"/>
      <c r="M76" s="75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3" ht="26.25" x14ac:dyDescent="0.4">
      <c r="A77" s="15"/>
      <c r="B77" s="16"/>
      <c r="C77" s="16"/>
      <c r="D77" s="16"/>
      <c r="E77" s="16"/>
      <c r="F77" s="16"/>
      <c r="G77" s="16"/>
      <c r="H77" s="16"/>
      <c r="I77" s="16"/>
      <c r="J77" s="73"/>
      <c r="K77" s="74"/>
      <c r="L77" s="75"/>
      <c r="M77" s="75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3" ht="26.25" x14ac:dyDescent="0.4">
      <c r="A78" s="15"/>
      <c r="B78" s="16"/>
      <c r="C78" s="16"/>
      <c r="D78" s="16"/>
      <c r="E78" s="16"/>
      <c r="F78" s="16"/>
      <c r="G78" s="16"/>
      <c r="H78" s="16"/>
      <c r="I78" s="16"/>
      <c r="J78" s="73"/>
      <c r="K78" s="74"/>
      <c r="L78" s="75"/>
      <c r="M78" s="75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3" ht="26.25" x14ac:dyDescent="0.4">
      <c r="A79" s="15"/>
      <c r="B79" s="16"/>
      <c r="C79" s="16"/>
      <c r="D79" s="16"/>
      <c r="E79" s="16"/>
      <c r="F79" s="16"/>
      <c r="G79" s="16"/>
      <c r="H79" s="16"/>
      <c r="I79" s="16"/>
      <c r="J79" s="73"/>
      <c r="K79" s="74"/>
      <c r="L79" s="75"/>
      <c r="M79" s="75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3" ht="26.25" x14ac:dyDescent="0.4">
      <c r="A80" s="15"/>
      <c r="B80" s="16"/>
      <c r="C80" s="16"/>
      <c r="D80" s="16"/>
      <c r="E80" s="16"/>
      <c r="F80" s="16"/>
      <c r="G80" s="16"/>
      <c r="H80" s="16"/>
      <c r="I80" s="16"/>
      <c r="J80" s="73"/>
      <c r="K80" s="74"/>
      <c r="L80" s="75"/>
      <c r="M80" s="75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x14ac:dyDescent="0.2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x14ac:dyDescent="0.2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x14ac:dyDescent="0.25">
      <c r="A84" s="72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x14ac:dyDescent="0.25">
      <c r="A85" s="7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x14ac:dyDescent="0.25">
      <c r="A86" s="7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x14ac:dyDescent="0.25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x14ac:dyDescent="0.25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ht="15.75" thickBot="1" x14ac:dyDescent="0.3">
      <c r="A89" s="18"/>
      <c r="B89" s="2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x14ac:dyDescent="0.25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x14ac:dyDescent="0.25">
      <c r="C94" s="16"/>
      <c r="D94" s="16"/>
      <c r="E94" s="16"/>
      <c r="F94" s="16"/>
      <c r="G94" s="16"/>
      <c r="H94" s="16"/>
      <c r="I94" s="16"/>
    </row>
    <row r="95" spans="1:33" x14ac:dyDescent="0.25">
      <c r="C95" s="16"/>
      <c r="D95" s="16"/>
      <c r="E95" s="16"/>
      <c r="F95" s="16"/>
      <c r="G95" s="16"/>
      <c r="H95" s="16"/>
      <c r="I95" s="16"/>
    </row>
    <row r="96" spans="1:33" x14ac:dyDescent="0.25">
      <c r="C96" s="16"/>
      <c r="D96" s="16"/>
      <c r="E96" s="16"/>
      <c r="F96" s="16"/>
      <c r="G96" s="16"/>
      <c r="H96" s="16"/>
      <c r="I96" s="16"/>
    </row>
    <row r="97" spans="1:13" x14ac:dyDescent="0.25">
      <c r="C97" s="16"/>
      <c r="D97" s="16"/>
      <c r="E97" s="16"/>
      <c r="F97" s="16"/>
      <c r="G97" s="16"/>
      <c r="H97" s="16"/>
      <c r="I97" s="16"/>
    </row>
    <row r="98" spans="1:13" x14ac:dyDescent="0.25">
      <c r="C98" s="16"/>
      <c r="D98" s="16"/>
      <c r="E98" s="16"/>
      <c r="F98" s="16"/>
      <c r="G98" s="16"/>
      <c r="H98" s="16"/>
      <c r="I98" s="16"/>
    </row>
    <row r="99" spans="1:13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</sheetData>
  <sheetProtection password="CC6B" sheet="1" objects="1" scenarios="1"/>
  <mergeCells count="18">
    <mergeCell ref="K60:L60"/>
    <mergeCell ref="L8:M9"/>
    <mergeCell ref="J25:M25"/>
    <mergeCell ref="J26:M26"/>
    <mergeCell ref="E58:F58"/>
    <mergeCell ref="E57:F57"/>
    <mergeCell ref="J27:M27"/>
    <mergeCell ref="J28:M28"/>
    <mergeCell ref="J29:M29"/>
    <mergeCell ref="K48:M48"/>
    <mergeCell ref="K49:M49"/>
    <mergeCell ref="K50:M50"/>
    <mergeCell ref="K55:M55"/>
    <mergeCell ref="A1:K1"/>
    <mergeCell ref="C13:C14"/>
    <mergeCell ref="D13:I13"/>
    <mergeCell ref="C18:C19"/>
    <mergeCell ref="D18:I18"/>
  </mergeCells>
  <printOptions horizontalCentered="1" verticalCentered="1"/>
  <pageMargins left="0" right="0" top="0" bottom="0" header="0" footer="0"/>
  <pageSetup paperSize="8" scale="3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11</xdr:col>
                <xdr:colOff>381000</xdr:colOff>
                <xdr:row>0</xdr:row>
                <xdr:rowOff>0</xdr:rowOff>
              </from>
              <to>
                <xdr:col>13</xdr:col>
                <xdr:colOff>200025</xdr:colOff>
                <xdr:row>0</xdr:row>
                <xdr:rowOff>914400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6FF0-3AEE-44B7-8B14-2B8AF315E21F}">
  <sheetPr>
    <pageSetUpPr fitToPage="1"/>
  </sheetPr>
  <dimension ref="A1"/>
  <sheetViews>
    <sheetView workbookViewId="0">
      <selection sqref="A1:S54"/>
    </sheetView>
  </sheetViews>
  <sheetFormatPr baseColWidth="10" defaultRowHeight="15" x14ac:dyDescent="0.25"/>
  <sheetData/>
  <sheetProtection password="CC6B" sheet="1" objects="1" scenarios="1"/>
  <printOptions horizontalCentered="1" verticalCentered="1"/>
  <pageMargins left="0" right="0" top="0" bottom="0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NORMA 2021 (6P)</vt:lpstr>
      <vt:lpstr>CONSIDERACIONES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2021-05-28T07:45:13Z</cp:lastPrinted>
  <dcterms:created xsi:type="dcterms:W3CDTF">2020-03-17T12:51:06Z</dcterms:created>
  <dcterms:modified xsi:type="dcterms:W3CDTF">2021-05-28T08:26:42Z</dcterms:modified>
</cp:coreProperties>
</file>